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И\Аналіз\Analiz видатків\2023\на 01.10.2023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аналіз!$A$5:$GN$177</definedName>
    <definedName name="_xlnm.Print_Titles" localSheetId="0">аналіз!$2:$5</definedName>
    <definedName name="_xlnm.Print_Area" localSheetId="0">аналіз!$A$1:$W$176</definedName>
  </definedNames>
  <calcPr calcId="162913"/>
</workbook>
</file>

<file path=xl/calcChain.xml><?xml version="1.0" encoding="utf-8"?>
<calcChain xmlns="http://schemas.openxmlformats.org/spreadsheetml/2006/main">
  <c r="N49" i="21" l="1"/>
  <c r="H146" i="21"/>
  <c r="G49" i="21" l="1"/>
  <c r="U149" i="21" l="1"/>
  <c r="T149" i="21"/>
  <c r="W149" i="21" s="1"/>
  <c r="S149" i="21"/>
  <c r="R149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7" i="21"/>
  <c r="Q38" i="21"/>
  <c r="Q39" i="21"/>
  <c r="Q40" i="21"/>
  <c r="Q41" i="21"/>
  <c r="Q42" i="21"/>
  <c r="Q43" i="21"/>
  <c r="Q44" i="21"/>
  <c r="Q45" i="21"/>
  <c r="Q46" i="21"/>
  <c r="Q47" i="21"/>
  <c r="Q48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70" i="21"/>
  <c r="Q71" i="21"/>
  <c r="Q72" i="21"/>
  <c r="Q73" i="21"/>
  <c r="Q75" i="21"/>
  <c r="Q76" i="21"/>
  <c r="Q77" i="21"/>
  <c r="Q78" i="21"/>
  <c r="Q79" i="21"/>
  <c r="Q80" i="21"/>
  <c r="Q81" i="21"/>
  <c r="Q82" i="21"/>
  <c r="Q83" i="21"/>
  <c r="Q85" i="21"/>
  <c r="Q86" i="21"/>
  <c r="Q87" i="21"/>
  <c r="Q88" i="21"/>
  <c r="Q89" i="21"/>
  <c r="Q90" i="21"/>
  <c r="Q91" i="21"/>
  <c r="Q92" i="21"/>
  <c r="Q93" i="21"/>
  <c r="Q94" i="21"/>
  <c r="Q95" i="21"/>
  <c r="Q96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5" i="21"/>
  <c r="Q136" i="21"/>
  <c r="Q137" i="21"/>
  <c r="Q138" i="21"/>
  <c r="Q139" i="21"/>
  <c r="Q140" i="21"/>
  <c r="Q141" i="21"/>
  <c r="Q142" i="21"/>
  <c r="Q143" i="21"/>
  <c r="Q144" i="21"/>
  <c r="Q145" i="21"/>
  <c r="Q147" i="21"/>
  <c r="Q148" i="21"/>
  <c r="Q150" i="21"/>
  <c r="Q151" i="21"/>
  <c r="Q152" i="21"/>
  <c r="Q153" i="21"/>
  <c r="Q154" i="21"/>
  <c r="Q155" i="21"/>
  <c r="Q156" i="21"/>
  <c r="Q157" i="21"/>
  <c r="Q158" i="21"/>
  <c r="Q159" i="21"/>
  <c r="Q160" i="21"/>
  <c r="Q149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70" i="21"/>
  <c r="P71" i="21"/>
  <c r="P72" i="21"/>
  <c r="P73" i="21"/>
  <c r="P75" i="21"/>
  <c r="P76" i="21"/>
  <c r="P77" i="21"/>
  <c r="P78" i="21"/>
  <c r="P79" i="21"/>
  <c r="P80" i="21"/>
  <c r="P81" i="21"/>
  <c r="P82" i="21"/>
  <c r="P83" i="21"/>
  <c r="P85" i="21"/>
  <c r="P86" i="21"/>
  <c r="P87" i="21"/>
  <c r="P88" i="21"/>
  <c r="P89" i="21"/>
  <c r="P90" i="21"/>
  <c r="P91" i="21"/>
  <c r="P92" i="21"/>
  <c r="P93" i="21"/>
  <c r="P94" i="21"/>
  <c r="P95" i="21"/>
  <c r="P96" i="21"/>
  <c r="P98" i="21"/>
  <c r="P99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5" i="21"/>
  <c r="P136" i="21"/>
  <c r="P137" i="21"/>
  <c r="P138" i="21"/>
  <c r="P139" i="21"/>
  <c r="P140" i="21"/>
  <c r="P141" i="21"/>
  <c r="P142" i="21"/>
  <c r="P143" i="21"/>
  <c r="P144" i="21"/>
  <c r="P145" i="21"/>
  <c r="P147" i="21"/>
  <c r="P148" i="21"/>
  <c r="P150" i="21"/>
  <c r="P151" i="21"/>
  <c r="P152" i="21"/>
  <c r="P153" i="21"/>
  <c r="P154" i="21"/>
  <c r="P155" i="21"/>
  <c r="P156" i="21"/>
  <c r="P157" i="21"/>
  <c r="P158" i="21"/>
  <c r="P159" i="21"/>
  <c r="P160" i="21"/>
  <c r="P149" i="21"/>
  <c r="M146" i="21"/>
  <c r="N146" i="21"/>
  <c r="O146" i="21"/>
  <c r="L146" i="21"/>
  <c r="Q146" i="21" l="1"/>
  <c r="P146" i="21"/>
  <c r="V149" i="21"/>
  <c r="S171" i="21"/>
  <c r="H7" i="21"/>
  <c r="P176" i="21" l="1"/>
  <c r="J176" i="21"/>
  <c r="N7" i="21" l="1"/>
  <c r="F182" i="21" l="1"/>
  <c r="H188" i="21"/>
  <c r="P162" i="21" l="1"/>
  <c r="P163" i="21"/>
  <c r="P164" i="21"/>
  <c r="P165" i="21"/>
  <c r="P166" i="21"/>
  <c r="P167" i="21"/>
  <c r="P168" i="21"/>
  <c r="P169" i="21"/>
  <c r="P170" i="21"/>
  <c r="P171" i="21"/>
  <c r="P173" i="21"/>
  <c r="P174" i="21"/>
  <c r="P177" i="21"/>
  <c r="P178" i="21"/>
  <c r="P179" i="21"/>
  <c r="P180" i="21"/>
  <c r="P181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70" i="21"/>
  <c r="J71" i="21"/>
  <c r="J72" i="21"/>
  <c r="J73" i="21"/>
  <c r="J75" i="21"/>
  <c r="J76" i="21"/>
  <c r="J77" i="21"/>
  <c r="J78" i="21"/>
  <c r="J79" i="21"/>
  <c r="J80" i="21"/>
  <c r="J81" i="21"/>
  <c r="J82" i="21"/>
  <c r="J83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5" i="21"/>
  <c r="J136" i="21"/>
  <c r="J137" i="21"/>
  <c r="J138" i="21"/>
  <c r="J139" i="21"/>
  <c r="J140" i="21"/>
  <c r="J141" i="21"/>
  <c r="J142" i="21"/>
  <c r="J143" i="21"/>
  <c r="J144" i="21"/>
  <c r="J145" i="21"/>
  <c r="J147" i="21"/>
  <c r="J148" i="21"/>
  <c r="J150" i="21"/>
  <c r="J151" i="21"/>
  <c r="J152" i="21"/>
  <c r="J153" i="21"/>
  <c r="J154" i="21"/>
  <c r="J155" i="21"/>
  <c r="J156" i="21"/>
  <c r="J157" i="21"/>
  <c r="J158" i="21"/>
  <c r="J159" i="21"/>
  <c r="J160" i="21"/>
  <c r="J162" i="21"/>
  <c r="J163" i="21"/>
  <c r="J164" i="21"/>
  <c r="J165" i="21"/>
  <c r="J166" i="21"/>
  <c r="J167" i="21"/>
  <c r="J168" i="21"/>
  <c r="J169" i="21"/>
  <c r="J170" i="21"/>
  <c r="J171" i="21"/>
  <c r="J173" i="21"/>
  <c r="J174" i="21"/>
  <c r="J177" i="21"/>
  <c r="J178" i="21"/>
  <c r="J179" i="21"/>
  <c r="J180" i="21"/>
  <c r="J181" i="21"/>
  <c r="F188" i="21"/>
  <c r="R188" i="21"/>
  <c r="U188" i="21"/>
  <c r="O188" i="21"/>
  <c r="P188" i="21" s="1"/>
  <c r="N188" i="21"/>
  <c r="M188" i="21"/>
  <c r="L188" i="21"/>
  <c r="G188" i="21"/>
  <c r="K188" i="21" s="1"/>
  <c r="Q188" i="21" l="1"/>
  <c r="J188" i="21"/>
  <c r="T188" i="21"/>
  <c r="V188" i="21" s="1"/>
  <c r="S188" i="21"/>
  <c r="H189" i="21"/>
  <c r="L189" i="21"/>
  <c r="M189" i="21"/>
  <c r="S189" i="21" s="1"/>
  <c r="N189" i="21"/>
  <c r="O189" i="21"/>
  <c r="G189" i="21"/>
  <c r="O7" i="21"/>
  <c r="U7" i="21" s="1"/>
  <c r="M7" i="21"/>
  <c r="L7" i="21"/>
  <c r="G7" i="21"/>
  <c r="T7" i="21" s="1"/>
  <c r="K108" i="21"/>
  <c r="R108" i="21"/>
  <c r="S108" i="21"/>
  <c r="T108" i="21"/>
  <c r="U108" i="21"/>
  <c r="K110" i="21"/>
  <c r="R110" i="21"/>
  <c r="S110" i="21"/>
  <c r="T110" i="21"/>
  <c r="U110" i="21"/>
  <c r="K111" i="21"/>
  <c r="R111" i="21"/>
  <c r="S111" i="21"/>
  <c r="T111" i="21"/>
  <c r="U111" i="21"/>
  <c r="W111" i="21" s="1"/>
  <c r="F189" i="21"/>
  <c r="R189" i="21" s="1"/>
  <c r="G190" i="21"/>
  <c r="H190" i="21"/>
  <c r="L190" i="21"/>
  <c r="M190" i="21"/>
  <c r="N190" i="21"/>
  <c r="O190" i="21"/>
  <c r="F190" i="21"/>
  <c r="G194" i="21"/>
  <c r="H194" i="21"/>
  <c r="L194" i="21"/>
  <c r="M194" i="21"/>
  <c r="N194" i="21"/>
  <c r="O194" i="21"/>
  <c r="F194" i="21"/>
  <c r="U148" i="21"/>
  <c r="U150" i="21"/>
  <c r="U151" i="21"/>
  <c r="U152" i="21"/>
  <c r="U153" i="21"/>
  <c r="U154" i="21"/>
  <c r="U155" i="21"/>
  <c r="U156" i="21"/>
  <c r="U157" i="21"/>
  <c r="U158" i="21"/>
  <c r="U159" i="21"/>
  <c r="U160" i="21"/>
  <c r="K189" i="21" l="1"/>
  <c r="J189" i="21"/>
  <c r="P194" i="21"/>
  <c r="Q194" i="21"/>
  <c r="Q190" i="21"/>
  <c r="P190" i="21"/>
  <c r="V108" i="21"/>
  <c r="P189" i="21"/>
  <c r="Q189" i="21"/>
  <c r="V110" i="21"/>
  <c r="W188" i="21"/>
  <c r="P7" i="21"/>
  <c r="Q7" i="21"/>
  <c r="J194" i="21"/>
  <c r="K194" i="21"/>
  <c r="J190" i="21"/>
  <c r="K190" i="21"/>
  <c r="W108" i="21"/>
  <c r="V111" i="21"/>
  <c r="W110" i="21"/>
  <c r="U189" i="21"/>
  <c r="T189" i="21"/>
  <c r="V189" i="21" l="1"/>
  <c r="W189" i="21"/>
  <c r="O161" i="21"/>
  <c r="O97" i="21"/>
  <c r="G146" i="21" l="1"/>
  <c r="J146" i="21" s="1"/>
  <c r="K160" i="21"/>
  <c r="H161" i="21"/>
  <c r="U169" i="21"/>
  <c r="U170" i="21"/>
  <c r="T169" i="21"/>
  <c r="T170" i="21"/>
  <c r="S169" i="21"/>
  <c r="S170" i="21"/>
  <c r="R169" i="21"/>
  <c r="R170" i="21"/>
  <c r="Q167" i="21"/>
  <c r="Q169" i="21"/>
  <c r="Q170" i="21"/>
  <c r="T150" i="21"/>
  <c r="S150" i="21"/>
  <c r="R150" i="21"/>
  <c r="M161" i="21"/>
  <c r="W150" i="21" l="1"/>
  <c r="V150" i="21"/>
  <c r="W169" i="21"/>
  <c r="W170" i="21"/>
  <c r="V170" i="21"/>
  <c r="V169" i="21"/>
  <c r="N161" i="21"/>
  <c r="P161" i="21" s="1"/>
  <c r="G161" i="21"/>
  <c r="J161" i="21" s="1"/>
  <c r="T160" i="21"/>
  <c r="W160" i="21" l="1"/>
  <c r="V160" i="21"/>
  <c r="L161" i="21"/>
  <c r="F146" i="21" l="1"/>
  <c r="R160" i="21"/>
  <c r="S160" i="21"/>
  <c r="F161" i="21" l="1"/>
  <c r="Q168" i="21" l="1"/>
  <c r="Q165" i="21"/>
  <c r="Q171" i="21"/>
  <c r="Q166" i="21"/>
  <c r="Q164" i="21"/>
  <c r="K157" i="21"/>
  <c r="K148" i="21"/>
  <c r="G182" i="21"/>
  <c r="H182" i="21"/>
  <c r="J182" i="21" l="1"/>
  <c r="F7" i="21"/>
  <c r="R7" i="21" l="1"/>
  <c r="S7" i="21"/>
  <c r="T139" i="21"/>
  <c r="T138" i="21"/>
  <c r="T137" i="21"/>
  <c r="T135" i="21"/>
  <c r="O74" i="21"/>
  <c r="T148" i="21" l="1"/>
  <c r="V148" i="21" l="1"/>
  <c r="W148" i="21"/>
  <c r="R148" i="21"/>
  <c r="S148" i="21"/>
  <c r="K38" i="21" l="1"/>
  <c r="R38" i="21"/>
  <c r="S38" i="21"/>
  <c r="T38" i="21"/>
  <c r="U38" i="21"/>
  <c r="V38" i="21" l="1"/>
  <c r="W38" i="21"/>
  <c r="U86" i="21"/>
  <c r="U194" i="21" l="1"/>
  <c r="T194" i="21"/>
  <c r="S194" i="21"/>
  <c r="R194" i="21"/>
  <c r="V194" i="21" l="1"/>
  <c r="W194" i="21"/>
  <c r="K86" i="21"/>
  <c r="M97" i="21" l="1"/>
  <c r="H134" i="21" l="1"/>
  <c r="N97" i="21" l="1"/>
  <c r="L97" i="21"/>
  <c r="P97" i="21" l="1"/>
  <c r="Q97" i="21"/>
  <c r="K128" i="21"/>
  <c r="R128" i="21"/>
  <c r="S128" i="21"/>
  <c r="T128" i="21"/>
  <c r="U128" i="21"/>
  <c r="V128" i="21" l="1"/>
  <c r="W128" i="21"/>
  <c r="K165" i="21"/>
  <c r="U165" i="21"/>
  <c r="T165" i="21"/>
  <c r="S165" i="21"/>
  <c r="R165" i="21"/>
  <c r="W165" i="21" l="1"/>
  <c r="V165" i="21"/>
  <c r="H9" i="21" l="1"/>
  <c r="F97" i="21" l="1"/>
  <c r="Q163" i="21" l="1"/>
  <c r="K168" i="21"/>
  <c r="U168" i="21" l="1"/>
  <c r="K159" i="21"/>
  <c r="T168" i="21" l="1"/>
  <c r="W168" i="21" s="1"/>
  <c r="V168" i="21" l="1"/>
  <c r="R168" i="21"/>
  <c r="S168" i="21"/>
  <c r="T86" i="21" l="1"/>
  <c r="W86" i="21" s="1"/>
  <c r="T87" i="21"/>
  <c r="T88" i="21"/>
  <c r="T89" i="21"/>
  <c r="S86" i="21"/>
  <c r="S87" i="21"/>
  <c r="S88" i="21"/>
  <c r="S89" i="21"/>
  <c r="R86" i="21"/>
  <c r="R87" i="21"/>
  <c r="R88" i="21"/>
  <c r="R89" i="21"/>
  <c r="V86" i="21" l="1"/>
  <c r="O9" i="21"/>
  <c r="N9" i="21"/>
  <c r="M9" i="21"/>
  <c r="L9" i="21"/>
  <c r="F9" i="21"/>
  <c r="G9" i="21"/>
  <c r="Q9" i="21" l="1"/>
  <c r="P9" i="21"/>
  <c r="K9" i="21"/>
  <c r="J9" i="21"/>
  <c r="U9" i="21"/>
  <c r="T9" i="21"/>
  <c r="S9" i="21"/>
  <c r="R9" i="21"/>
  <c r="M84" i="21"/>
  <c r="O3" i="21" l="1"/>
  <c r="T159" i="21" l="1"/>
  <c r="T157" i="21"/>
  <c r="S159" i="21"/>
  <c r="S157" i="21"/>
  <c r="R159" i="21"/>
  <c r="R157" i="21"/>
  <c r="W157" i="21" l="1"/>
  <c r="V157" i="21"/>
  <c r="V159" i="21"/>
  <c r="W159" i="21"/>
  <c r="T10" i="21"/>
  <c r="S167" i="21"/>
  <c r="S70" i="21" l="1"/>
  <c r="H97" i="21" l="1"/>
  <c r="G97" i="21"/>
  <c r="J97" i="21" l="1"/>
  <c r="U117" i="21"/>
  <c r="U118" i="21"/>
  <c r="U119" i="21"/>
  <c r="U120" i="21"/>
  <c r="U121" i="21"/>
  <c r="U122" i="21"/>
  <c r="U123" i="21"/>
  <c r="U124" i="21"/>
  <c r="T117" i="21"/>
  <c r="T118" i="21"/>
  <c r="T119" i="21"/>
  <c r="T120" i="21"/>
  <c r="T121" i="21"/>
  <c r="T122" i="21"/>
  <c r="T123" i="21"/>
  <c r="T124" i="21"/>
  <c r="K117" i="21"/>
  <c r="K118" i="21"/>
  <c r="K119" i="21"/>
  <c r="K120" i="21"/>
  <c r="K121" i="21"/>
  <c r="K122" i="21"/>
  <c r="K123" i="21"/>
  <c r="K124" i="21"/>
  <c r="U83" i="21"/>
  <c r="T83" i="21"/>
  <c r="S83" i="21"/>
  <c r="R83" i="21"/>
  <c r="K83" i="21"/>
  <c r="W124" i="21" l="1"/>
  <c r="V120" i="21"/>
  <c r="W83" i="21"/>
  <c r="V123" i="21"/>
  <c r="V119" i="21"/>
  <c r="W122" i="21"/>
  <c r="W118" i="21"/>
  <c r="V118" i="21"/>
  <c r="V121" i="21"/>
  <c r="V117" i="21"/>
  <c r="W121" i="21"/>
  <c r="W120" i="21"/>
  <c r="V122" i="21"/>
  <c r="W117" i="21"/>
  <c r="W123" i="21"/>
  <c r="W119" i="21"/>
  <c r="V124" i="21"/>
  <c r="V83" i="21"/>
  <c r="K158" i="21"/>
  <c r="K156" i="21"/>
  <c r="U31" i="21" l="1"/>
  <c r="T31" i="21"/>
  <c r="S31" i="21"/>
  <c r="R31" i="21"/>
  <c r="K31" i="21"/>
  <c r="K32" i="21"/>
  <c r="R32" i="21"/>
  <c r="S32" i="21"/>
  <c r="T32" i="21"/>
  <c r="U32" i="21"/>
  <c r="O36" i="21"/>
  <c r="M36" i="21"/>
  <c r="L36" i="21"/>
  <c r="N36" i="21"/>
  <c r="Q36" i="21" l="1"/>
  <c r="P36" i="21"/>
  <c r="J7" i="21"/>
  <c r="W31" i="21"/>
  <c r="V32" i="21"/>
  <c r="W32" i="21"/>
  <c r="V31" i="21"/>
  <c r="S161" i="21" l="1"/>
  <c r="H36" i="21"/>
  <c r="F36" i="21"/>
  <c r="G36" i="21"/>
  <c r="J36" i="21" l="1"/>
  <c r="U167" i="21"/>
  <c r="T167" i="21"/>
  <c r="R167" i="21"/>
  <c r="K167" i="21"/>
  <c r="T155" i="21"/>
  <c r="T156" i="21"/>
  <c r="T158" i="21"/>
  <c r="S155" i="21"/>
  <c r="S156" i="21"/>
  <c r="S158" i="21"/>
  <c r="R155" i="21"/>
  <c r="R156" i="21"/>
  <c r="R158" i="21"/>
  <c r="W158" i="21" l="1"/>
  <c r="V158" i="21"/>
  <c r="V155" i="21"/>
  <c r="W155" i="21"/>
  <c r="V156" i="21"/>
  <c r="W156" i="21"/>
  <c r="W167" i="21"/>
  <c r="V167" i="21"/>
  <c r="K40" i="21"/>
  <c r="K41" i="21"/>
  <c r="U41" i="21"/>
  <c r="T41" i="21"/>
  <c r="S41" i="21"/>
  <c r="R41" i="21"/>
  <c r="W41" i="21" l="1"/>
  <c r="V41" i="21"/>
  <c r="K166" i="21" l="1"/>
  <c r="U166" i="21"/>
  <c r="T166" i="21" l="1"/>
  <c r="V166" i="21" s="1"/>
  <c r="R166" i="21"/>
  <c r="S166" i="21"/>
  <c r="W166" i="21" l="1"/>
  <c r="U163" i="21"/>
  <c r="T163" i="21"/>
  <c r="S163" i="21"/>
  <c r="R163" i="21"/>
  <c r="T39" i="21"/>
  <c r="T40" i="21"/>
  <c r="T42" i="21"/>
  <c r="T43" i="21"/>
  <c r="T44" i="21"/>
  <c r="T45" i="21"/>
  <c r="T46" i="21"/>
  <c r="T47" i="21"/>
  <c r="T48" i="21"/>
  <c r="V163" i="21" l="1"/>
  <c r="W163" i="21"/>
  <c r="U39" i="21"/>
  <c r="V39" i="21" s="1"/>
  <c r="U40" i="21"/>
  <c r="V40" i="21" s="1"/>
  <c r="U42" i="21"/>
  <c r="V42" i="21" s="1"/>
  <c r="S39" i="21"/>
  <c r="S40" i="21"/>
  <c r="S42" i="21"/>
  <c r="R39" i="21"/>
  <c r="R40" i="21"/>
  <c r="R42" i="21"/>
  <c r="Q173" i="21"/>
  <c r="Q174" i="21"/>
  <c r="K173" i="21"/>
  <c r="K174" i="21"/>
  <c r="N69" i="21"/>
  <c r="W42" i="21" l="1"/>
  <c r="W40" i="21"/>
  <c r="W39" i="21"/>
  <c r="K171" i="21"/>
  <c r="K163" i="21"/>
  <c r="U171" i="21"/>
  <c r="T171" i="21"/>
  <c r="R171" i="21"/>
  <c r="V171" i="21" l="1"/>
  <c r="W171" i="21"/>
  <c r="U162" i="21" l="1"/>
  <c r="T162" i="21"/>
  <c r="S162" i="21"/>
  <c r="R162" i="21"/>
  <c r="Q162" i="21"/>
  <c r="K162" i="21"/>
  <c r="V7" i="21" l="1"/>
  <c r="W162" i="21"/>
  <c r="V162" i="21"/>
  <c r="U143" i="21" l="1"/>
  <c r="U144" i="21"/>
  <c r="T143" i="21"/>
  <c r="T144" i="21"/>
  <c r="S143" i="21"/>
  <c r="S144" i="21"/>
  <c r="R143" i="21"/>
  <c r="R144" i="21"/>
  <c r="K143" i="21"/>
  <c r="K144" i="21"/>
  <c r="R117" i="21"/>
  <c r="R118" i="21"/>
  <c r="R119" i="21"/>
  <c r="R120" i="21"/>
  <c r="R121" i="21"/>
  <c r="R122" i="21"/>
  <c r="R123" i="21"/>
  <c r="R124" i="21"/>
  <c r="R125" i="21"/>
  <c r="R126" i="21"/>
  <c r="R127" i="21"/>
  <c r="R129" i="21"/>
  <c r="R130" i="21"/>
  <c r="R131" i="21"/>
  <c r="R132" i="21"/>
  <c r="R133" i="21"/>
  <c r="S117" i="21"/>
  <c r="S118" i="21"/>
  <c r="S119" i="21"/>
  <c r="S120" i="21"/>
  <c r="S121" i="21"/>
  <c r="S122" i="21"/>
  <c r="S123" i="21"/>
  <c r="S124" i="21"/>
  <c r="S125" i="21"/>
  <c r="S126" i="21"/>
  <c r="S127" i="21"/>
  <c r="S129" i="21"/>
  <c r="S130" i="21"/>
  <c r="S131" i="21"/>
  <c r="S132" i="21"/>
  <c r="S133" i="21"/>
  <c r="U125" i="21"/>
  <c r="U126" i="21"/>
  <c r="U127" i="21"/>
  <c r="U129" i="21"/>
  <c r="U130" i="21"/>
  <c r="U131" i="21"/>
  <c r="U132" i="21"/>
  <c r="U133" i="21"/>
  <c r="K125" i="21"/>
  <c r="K126" i="21"/>
  <c r="K127" i="21"/>
  <c r="K129" i="21"/>
  <c r="K130" i="21"/>
  <c r="K131" i="21"/>
  <c r="K132" i="21"/>
  <c r="K133" i="21"/>
  <c r="V143" i="21" l="1"/>
  <c r="W144" i="21"/>
  <c r="W143" i="21"/>
  <c r="V144" i="21"/>
  <c r="R97" i="21"/>
  <c r="L134" i="21"/>
  <c r="G134" i="21"/>
  <c r="J134" i="21" s="1"/>
  <c r="F134" i="21"/>
  <c r="O134" i="21"/>
  <c r="M134" i="21"/>
  <c r="N134" i="21"/>
  <c r="T125" i="21"/>
  <c r="W125" i="21" s="1"/>
  <c r="T126" i="21"/>
  <c r="W126" i="21" s="1"/>
  <c r="T127" i="21"/>
  <c r="W127" i="21" s="1"/>
  <c r="T129" i="21"/>
  <c r="W129" i="21" s="1"/>
  <c r="T130" i="21"/>
  <c r="W130" i="21" s="1"/>
  <c r="T131" i="21"/>
  <c r="W131" i="21" s="1"/>
  <c r="T132" i="21"/>
  <c r="W132" i="21" s="1"/>
  <c r="T133" i="21"/>
  <c r="P134" i="21" l="1"/>
  <c r="Q134" i="21"/>
  <c r="T97" i="21"/>
  <c r="S97" i="21"/>
  <c r="V133" i="21"/>
  <c r="W133" i="21"/>
  <c r="U145" i="21" l="1"/>
  <c r="U147" i="21"/>
  <c r="U161" i="21"/>
  <c r="U164" i="21"/>
  <c r="U37" i="21"/>
  <c r="U43" i="21"/>
  <c r="V43" i="21" s="1"/>
  <c r="U44" i="21"/>
  <c r="V44" i="21" s="1"/>
  <c r="U45" i="21"/>
  <c r="V45" i="21" s="1"/>
  <c r="U46" i="21"/>
  <c r="U47" i="21"/>
  <c r="U48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70" i="21"/>
  <c r="U71" i="21"/>
  <c r="U72" i="21"/>
  <c r="U73" i="21"/>
  <c r="U75" i="21"/>
  <c r="U76" i="21"/>
  <c r="U77" i="21"/>
  <c r="U78" i="21"/>
  <c r="U79" i="21"/>
  <c r="U80" i="21"/>
  <c r="U81" i="21"/>
  <c r="U82" i="21"/>
  <c r="U85" i="21"/>
  <c r="U87" i="21"/>
  <c r="U88" i="21"/>
  <c r="U89" i="21"/>
  <c r="U90" i="21"/>
  <c r="U91" i="21"/>
  <c r="U92" i="21"/>
  <c r="U93" i="21"/>
  <c r="U94" i="21"/>
  <c r="U95" i="21"/>
  <c r="U96" i="21"/>
  <c r="U98" i="21"/>
  <c r="U99" i="21"/>
  <c r="U100" i="21"/>
  <c r="U101" i="21"/>
  <c r="U102" i="21"/>
  <c r="U103" i="21"/>
  <c r="U104" i="21"/>
  <c r="U105" i="21"/>
  <c r="U106" i="21"/>
  <c r="U107" i="21"/>
  <c r="U109" i="21"/>
  <c r="U112" i="21"/>
  <c r="U113" i="21"/>
  <c r="U114" i="21"/>
  <c r="U115" i="21"/>
  <c r="U116" i="21"/>
  <c r="U135" i="21"/>
  <c r="U136" i="21"/>
  <c r="U137" i="21"/>
  <c r="U138" i="21"/>
  <c r="U139" i="21"/>
  <c r="U140" i="21"/>
  <c r="U141" i="21"/>
  <c r="U142" i="21"/>
  <c r="U33" i="21"/>
  <c r="U34" i="21"/>
  <c r="U35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10" i="21"/>
  <c r="U97" i="21" l="1"/>
  <c r="W87" i="21"/>
  <c r="V87" i="21"/>
  <c r="W89" i="21"/>
  <c r="V89" i="21"/>
  <c r="W88" i="21"/>
  <c r="V88" i="21"/>
  <c r="V127" i="21"/>
  <c r="V130" i="21"/>
  <c r="V126" i="21"/>
  <c r="U134" i="21"/>
  <c r="V129" i="21"/>
  <c r="V125" i="21"/>
  <c r="V131" i="21"/>
  <c r="V132" i="21"/>
  <c r="T140" i="21"/>
  <c r="W140" i="21" s="1"/>
  <c r="S140" i="21"/>
  <c r="R140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3" i="21"/>
  <c r="K34" i="21"/>
  <c r="K35" i="21"/>
  <c r="K37" i="21"/>
  <c r="K39" i="21"/>
  <c r="K42" i="21"/>
  <c r="K43" i="21"/>
  <c r="K44" i="21"/>
  <c r="K45" i="21"/>
  <c r="K46" i="21"/>
  <c r="K47" i="21"/>
  <c r="K48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70" i="21"/>
  <c r="K71" i="21"/>
  <c r="K72" i="21"/>
  <c r="K73" i="21"/>
  <c r="K75" i="21"/>
  <c r="K76" i="21"/>
  <c r="K77" i="21"/>
  <c r="K78" i="21"/>
  <c r="K79" i="21"/>
  <c r="K80" i="21"/>
  <c r="K81" i="21"/>
  <c r="K82" i="21"/>
  <c r="K85" i="21"/>
  <c r="K87" i="21"/>
  <c r="K88" i="21"/>
  <c r="K89" i="21"/>
  <c r="K90" i="21"/>
  <c r="K91" i="21"/>
  <c r="K92" i="21"/>
  <c r="K93" i="21"/>
  <c r="K94" i="21"/>
  <c r="K95" i="21"/>
  <c r="K96" i="21"/>
  <c r="K98" i="21"/>
  <c r="K99" i="21"/>
  <c r="K100" i="21"/>
  <c r="K101" i="21"/>
  <c r="K102" i="21"/>
  <c r="K103" i="21"/>
  <c r="K104" i="21"/>
  <c r="K105" i="21"/>
  <c r="K106" i="21"/>
  <c r="K107" i="21"/>
  <c r="K109" i="21"/>
  <c r="K112" i="21"/>
  <c r="K113" i="21"/>
  <c r="K114" i="21"/>
  <c r="K115" i="21"/>
  <c r="K116" i="21"/>
  <c r="K135" i="21"/>
  <c r="K136" i="21"/>
  <c r="K137" i="21"/>
  <c r="K138" i="21"/>
  <c r="K139" i="21"/>
  <c r="K140" i="21"/>
  <c r="K141" i="21"/>
  <c r="K142" i="21"/>
  <c r="K145" i="21"/>
  <c r="K151" i="21"/>
  <c r="K152" i="21"/>
  <c r="K147" i="21"/>
  <c r="K153" i="21"/>
  <c r="K154" i="21"/>
  <c r="K155" i="21"/>
  <c r="K164" i="21"/>
  <c r="K10" i="21"/>
  <c r="K11" i="21"/>
  <c r="T141" i="21"/>
  <c r="W141" i="21" s="1"/>
  <c r="W139" i="21"/>
  <c r="W138" i="21"/>
  <c r="Q161" i="21" l="1"/>
  <c r="K161" i="21"/>
  <c r="U146" i="21" l="1"/>
  <c r="K146" i="21"/>
  <c r="K97" i="21" l="1"/>
  <c r="V140" i="21"/>
  <c r="H84" i="21"/>
  <c r="G84" i="21"/>
  <c r="F84" i="21"/>
  <c r="N84" i="21"/>
  <c r="O84" i="21"/>
  <c r="L84" i="21"/>
  <c r="V138" i="21"/>
  <c r="V139" i="21"/>
  <c r="R139" i="21"/>
  <c r="S139" i="21"/>
  <c r="R138" i="21"/>
  <c r="S138" i="21"/>
  <c r="Q84" i="21" l="1"/>
  <c r="P84" i="21"/>
  <c r="J84" i="21"/>
  <c r="U84" i="21"/>
  <c r="K84" i="21"/>
  <c r="T92" i="21"/>
  <c r="S92" i="21"/>
  <c r="R92" i="21"/>
  <c r="W92" i="21" l="1"/>
  <c r="K7" i="21"/>
  <c r="V92" i="21"/>
  <c r="M74" i="21" l="1"/>
  <c r="S135" i="21" l="1"/>
  <c r="R135" i="21"/>
  <c r="W135" i="21" l="1"/>
  <c r="K134" i="21"/>
  <c r="V135" i="21"/>
  <c r="R154" i="21"/>
  <c r="S154" i="21"/>
  <c r="T154" i="21"/>
  <c r="V154" i="21" l="1"/>
  <c r="W154" i="21"/>
  <c r="S173" i="21"/>
  <c r="U173" i="21" l="1"/>
  <c r="T173" i="21"/>
  <c r="R173" i="21"/>
  <c r="W173" i="21" l="1"/>
  <c r="V173" i="21"/>
  <c r="T153" i="21"/>
  <c r="S153" i="21"/>
  <c r="R153" i="21"/>
  <c r="T101" i="21"/>
  <c r="W101" i="21" s="1"/>
  <c r="S101" i="21"/>
  <c r="R101" i="21"/>
  <c r="O49" i="21"/>
  <c r="M49" i="21"/>
  <c r="L49" i="21"/>
  <c r="H49" i="21"/>
  <c r="F49" i="21"/>
  <c r="T60" i="21"/>
  <c r="W60" i="21" s="1"/>
  <c r="S60" i="21"/>
  <c r="R60" i="21"/>
  <c r="P49" i="21" l="1"/>
  <c r="Q49" i="21"/>
  <c r="J49" i="21"/>
  <c r="W153" i="21"/>
  <c r="V153" i="21"/>
  <c r="U49" i="21"/>
  <c r="K49" i="21"/>
  <c r="V101" i="21"/>
  <c r="V60" i="21"/>
  <c r="T104" i="21"/>
  <c r="W104" i="21" s="1"/>
  <c r="S104" i="21"/>
  <c r="R104" i="21"/>
  <c r="V104" i="21" l="1"/>
  <c r="T67" i="21" l="1"/>
  <c r="S67" i="21"/>
  <c r="R67" i="21"/>
  <c r="T66" i="21"/>
  <c r="W66" i="21" s="1"/>
  <c r="S66" i="21"/>
  <c r="R66" i="21"/>
  <c r="W67" i="21" l="1"/>
  <c r="V66" i="21"/>
  <c r="V67" i="21"/>
  <c r="T136" i="21"/>
  <c r="S136" i="21"/>
  <c r="R136" i="21"/>
  <c r="R116" i="21"/>
  <c r="S116" i="21"/>
  <c r="T116" i="21"/>
  <c r="W116" i="21" s="1"/>
  <c r="T96" i="21"/>
  <c r="W96" i="21" s="1"/>
  <c r="S96" i="21"/>
  <c r="R96" i="21"/>
  <c r="T59" i="21"/>
  <c r="W59" i="21" s="1"/>
  <c r="S59" i="21"/>
  <c r="R59" i="21"/>
  <c r="W136" i="21" l="1"/>
  <c r="V96" i="21"/>
  <c r="V136" i="21"/>
  <c r="V116" i="21"/>
  <c r="V59" i="21"/>
  <c r="T147" i="21" l="1"/>
  <c r="W147" i="21" s="1"/>
  <c r="S147" i="21"/>
  <c r="R147" i="21"/>
  <c r="V147" i="21" l="1"/>
  <c r="M69" i="21"/>
  <c r="M172" i="21" s="1"/>
  <c r="M8" i="21" l="1"/>
  <c r="O187" i="21" l="1"/>
  <c r="N187" i="21"/>
  <c r="M187" i="21"/>
  <c r="L187" i="21"/>
  <c r="G187" i="21"/>
  <c r="H187" i="21"/>
  <c r="F187" i="21"/>
  <c r="R187" i="21" s="1"/>
  <c r="K187" i="21" l="1"/>
  <c r="J187" i="21"/>
  <c r="U187" i="21"/>
  <c r="T187" i="21"/>
  <c r="S187" i="21"/>
  <c r="P187" i="21"/>
  <c r="Q187" i="21"/>
  <c r="T113" i="21"/>
  <c r="W113" i="21" s="1"/>
  <c r="S113" i="21"/>
  <c r="R113" i="21"/>
  <c r="T114" i="21"/>
  <c r="W114" i="21" s="1"/>
  <c r="S114" i="21"/>
  <c r="R114" i="21"/>
  <c r="W187" i="21" l="1"/>
  <c r="V187" i="21"/>
  <c r="V114" i="21"/>
  <c r="V113" i="21"/>
  <c r="T33" i="21"/>
  <c r="S33" i="21"/>
  <c r="R33" i="21"/>
  <c r="W33" i="21" l="1"/>
  <c r="V33" i="21"/>
  <c r="O186" i="21" l="1"/>
  <c r="N186" i="21"/>
  <c r="M186" i="21"/>
  <c r="L186" i="21"/>
  <c r="G186" i="21"/>
  <c r="H186" i="21"/>
  <c r="F186" i="21"/>
  <c r="O183" i="21"/>
  <c r="P183" i="21" s="1"/>
  <c r="N183" i="21"/>
  <c r="N196" i="21" s="1"/>
  <c r="T196" i="21" s="1"/>
  <c r="M183" i="21"/>
  <c r="M196" i="21" s="1"/>
  <c r="S196" i="21" s="1"/>
  <c r="L183" i="21"/>
  <c r="L196" i="21" s="1"/>
  <c r="R196" i="21" s="1"/>
  <c r="G183" i="21"/>
  <c r="H183" i="21"/>
  <c r="J183" i="21" s="1"/>
  <c r="F183" i="21"/>
  <c r="R183" i="21" s="1"/>
  <c r="T28" i="21"/>
  <c r="S28" i="21"/>
  <c r="R28" i="21"/>
  <c r="T19" i="21"/>
  <c r="W19" i="21" s="1"/>
  <c r="S19" i="21"/>
  <c r="R19" i="21"/>
  <c r="T20" i="21"/>
  <c r="W20" i="21" s="1"/>
  <c r="S20" i="21"/>
  <c r="R20" i="21"/>
  <c r="T35" i="21"/>
  <c r="S35" i="21"/>
  <c r="R35" i="21"/>
  <c r="P186" i="21" l="1"/>
  <c r="Q186" i="21"/>
  <c r="J186" i="21"/>
  <c r="U186" i="21"/>
  <c r="S183" i="21"/>
  <c r="T183" i="21"/>
  <c r="U183" i="21"/>
  <c r="R186" i="21"/>
  <c r="S186" i="21"/>
  <c r="T186" i="21"/>
  <c r="W28" i="21"/>
  <c r="Q183" i="21"/>
  <c r="K186" i="21"/>
  <c r="K183" i="21"/>
  <c r="W35" i="21"/>
  <c r="V28" i="21"/>
  <c r="V20" i="21"/>
  <c r="V35" i="21"/>
  <c r="V19" i="21"/>
  <c r="V186" i="21" l="1"/>
  <c r="W186" i="21"/>
  <c r="W183" i="21"/>
  <c r="V183" i="21"/>
  <c r="T103" i="21"/>
  <c r="W103" i="21" s="1"/>
  <c r="S103" i="21"/>
  <c r="R103" i="21"/>
  <c r="V103" i="21" l="1"/>
  <c r="H74" i="21" l="1"/>
  <c r="R51" i="21" l="1"/>
  <c r="S51" i="21"/>
  <c r="T51" i="21"/>
  <c r="W51" i="21" s="1"/>
  <c r="R52" i="21"/>
  <c r="S52" i="21"/>
  <c r="T52" i="21"/>
  <c r="W52" i="21" s="1"/>
  <c r="R53" i="2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8" i="21"/>
  <c r="S68" i="21"/>
  <c r="T68" i="21"/>
  <c r="W68" i="21" s="1"/>
  <c r="R10" i="21"/>
  <c r="S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9" i="21"/>
  <c r="S29" i="21"/>
  <c r="T29" i="21"/>
  <c r="R30" i="21"/>
  <c r="S30" i="21"/>
  <c r="T30" i="21"/>
  <c r="W30" i="21" s="1"/>
  <c r="R34" i="21"/>
  <c r="S34" i="21"/>
  <c r="T34" i="21"/>
  <c r="W34" i="21" s="1"/>
  <c r="R37" i="21"/>
  <c r="S37" i="21"/>
  <c r="T37" i="21"/>
  <c r="T36" i="21" s="1"/>
  <c r="R43" i="21"/>
  <c r="S43" i="21"/>
  <c r="W43" i="21"/>
  <c r="R44" i="21"/>
  <c r="S44" i="21"/>
  <c r="R45" i="21"/>
  <c r="S45" i="21"/>
  <c r="W45" i="21"/>
  <c r="R46" i="21"/>
  <c r="S46" i="21"/>
  <c r="W46" i="21"/>
  <c r="R47" i="21"/>
  <c r="S47" i="21"/>
  <c r="W47" i="21"/>
  <c r="R48" i="21"/>
  <c r="S48" i="21"/>
  <c r="W48" i="21"/>
  <c r="R70" i="21"/>
  <c r="T70" i="21"/>
  <c r="W70" i="21" s="1"/>
  <c r="R71" i="21"/>
  <c r="S71" i="21"/>
  <c r="T71" i="21"/>
  <c r="W71" i="21" s="1"/>
  <c r="R72" i="21"/>
  <c r="S72" i="21"/>
  <c r="T72" i="21"/>
  <c r="W72" i="21" s="1"/>
  <c r="R73" i="21"/>
  <c r="S73" i="21"/>
  <c r="T73" i="21"/>
  <c r="W73" i="21" s="1"/>
  <c r="R75" i="21"/>
  <c r="S75" i="21"/>
  <c r="T75" i="21"/>
  <c r="W75" i="21" s="1"/>
  <c r="R76" i="21"/>
  <c r="S76" i="21"/>
  <c r="T76" i="21"/>
  <c r="W76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5" i="21"/>
  <c r="S85" i="21"/>
  <c r="T85" i="21"/>
  <c r="W85" i="21" s="1"/>
  <c r="R90" i="21"/>
  <c r="S90" i="21"/>
  <c r="T90" i="21"/>
  <c r="W90" i="21" s="1"/>
  <c r="R91" i="21"/>
  <c r="S91" i="21"/>
  <c r="T91" i="21"/>
  <c r="W91" i="21" s="1"/>
  <c r="R93" i="21"/>
  <c r="S93" i="21"/>
  <c r="T93" i="21"/>
  <c r="W93" i="21" s="1"/>
  <c r="R94" i="21"/>
  <c r="S94" i="21"/>
  <c r="T94" i="21"/>
  <c r="W94" i="21" s="1"/>
  <c r="R95" i="21"/>
  <c r="S95" i="21"/>
  <c r="T95" i="21"/>
  <c r="R98" i="21"/>
  <c r="S98" i="21"/>
  <c r="T98" i="21"/>
  <c r="R99" i="21"/>
  <c r="S99" i="21"/>
  <c r="T99" i="21"/>
  <c r="R100" i="21"/>
  <c r="S100" i="21"/>
  <c r="T100" i="21"/>
  <c r="W100" i="21" s="1"/>
  <c r="R102" i="21"/>
  <c r="S102" i="21"/>
  <c r="T102" i="21"/>
  <c r="W102" i="21" s="1"/>
  <c r="R105" i="21"/>
  <c r="S105" i="21"/>
  <c r="T105" i="21"/>
  <c r="W105" i="21" s="1"/>
  <c r="R106" i="21"/>
  <c r="S106" i="21"/>
  <c r="T106" i="21"/>
  <c r="W106" i="21" s="1"/>
  <c r="R107" i="21"/>
  <c r="S107" i="21"/>
  <c r="T107" i="21"/>
  <c r="W107" i="21" s="1"/>
  <c r="R109" i="21"/>
  <c r="S109" i="21"/>
  <c r="T109" i="21"/>
  <c r="W109" i="21" s="1"/>
  <c r="R112" i="21"/>
  <c r="S112" i="21"/>
  <c r="T112" i="21"/>
  <c r="W112" i="21" s="1"/>
  <c r="R115" i="21"/>
  <c r="S115" i="21"/>
  <c r="T115" i="21"/>
  <c r="W115" i="21" s="1"/>
  <c r="R137" i="21"/>
  <c r="S137" i="21"/>
  <c r="R141" i="21"/>
  <c r="S141" i="21"/>
  <c r="R142" i="21"/>
  <c r="S142" i="21"/>
  <c r="T142" i="21"/>
  <c r="T134" i="21" s="1"/>
  <c r="R145" i="21"/>
  <c r="S145" i="21"/>
  <c r="T145" i="21"/>
  <c r="W145" i="21" s="1"/>
  <c r="R146" i="21"/>
  <c r="S146" i="21"/>
  <c r="T146" i="21"/>
  <c r="W146" i="21" s="1"/>
  <c r="R151" i="21"/>
  <c r="S151" i="21"/>
  <c r="T151" i="21"/>
  <c r="R152" i="21"/>
  <c r="S152" i="21"/>
  <c r="T152" i="21"/>
  <c r="R161" i="21"/>
  <c r="T161" i="21"/>
  <c r="W161" i="21" s="1"/>
  <c r="R164" i="21"/>
  <c r="S164" i="21"/>
  <c r="T164" i="21"/>
  <c r="W164" i="21" s="1"/>
  <c r="O185" i="21"/>
  <c r="N185" i="21"/>
  <c r="M185" i="21"/>
  <c r="L185" i="21"/>
  <c r="G185" i="21"/>
  <c r="H185" i="21"/>
  <c r="H193" i="21" s="1"/>
  <c r="F185" i="21"/>
  <c r="F193" i="21" s="1"/>
  <c r="O184" i="21"/>
  <c r="N184" i="21"/>
  <c r="M184" i="21"/>
  <c r="L184" i="21"/>
  <c r="G184" i="21"/>
  <c r="H184" i="21"/>
  <c r="F184" i="21"/>
  <c r="N74" i="21"/>
  <c r="L74" i="21"/>
  <c r="G74" i="21"/>
  <c r="J74" i="21" s="1"/>
  <c r="F74" i="21"/>
  <c r="P184" i="21" l="1"/>
  <c r="N172" i="21"/>
  <c r="N6" i="21" s="1"/>
  <c r="Q74" i="21"/>
  <c r="P74" i="21"/>
  <c r="P185" i="21"/>
  <c r="S134" i="21"/>
  <c r="J185" i="21"/>
  <c r="J184" i="21"/>
  <c r="G193" i="21"/>
  <c r="W152" i="21"/>
  <c r="V152" i="21"/>
  <c r="V151" i="21"/>
  <c r="W151" i="21"/>
  <c r="R185" i="21"/>
  <c r="U184" i="21"/>
  <c r="S185" i="21"/>
  <c r="T185" i="21"/>
  <c r="R184" i="21"/>
  <c r="S184" i="21"/>
  <c r="T184" i="21"/>
  <c r="U185" i="21"/>
  <c r="S36" i="21"/>
  <c r="R36" i="21"/>
  <c r="W37" i="21"/>
  <c r="K185" i="21"/>
  <c r="Q185" i="21"/>
  <c r="Q184" i="21"/>
  <c r="K184" i="21"/>
  <c r="U74" i="21"/>
  <c r="R134" i="21"/>
  <c r="W137" i="21"/>
  <c r="W98" i="21"/>
  <c r="W97" i="21"/>
  <c r="W142" i="21"/>
  <c r="W99" i="21"/>
  <c r="K74" i="21"/>
  <c r="W44" i="21"/>
  <c r="W95" i="21"/>
  <c r="W29" i="21"/>
  <c r="W7" i="21"/>
  <c r="W18" i="21"/>
  <c r="W10" i="21"/>
  <c r="T84" i="21"/>
  <c r="R84" i="21"/>
  <c r="S84" i="21"/>
  <c r="V137" i="21"/>
  <c r="S74" i="21"/>
  <c r="S69" i="21"/>
  <c r="R74" i="21"/>
  <c r="T74" i="21"/>
  <c r="T69" i="21"/>
  <c r="R69" i="21"/>
  <c r="V78" i="21"/>
  <c r="V161" i="21"/>
  <c r="V112" i="21"/>
  <c r="J193" i="21" l="1"/>
  <c r="K193" i="21"/>
  <c r="W84" i="21"/>
  <c r="W184" i="21"/>
  <c r="V184" i="21"/>
  <c r="W185" i="21"/>
  <c r="V185" i="21"/>
  <c r="W9" i="21"/>
  <c r="W74" i="21"/>
  <c r="V134" i="21"/>
  <c r="W134" i="21"/>
  <c r="V97" i="21"/>
  <c r="V34" i="21" l="1"/>
  <c r="V30" i="21"/>
  <c r="V29" i="21"/>
  <c r="O182" i="21" l="1"/>
  <c r="N182" i="21"/>
  <c r="N193" i="21" s="1"/>
  <c r="N192" i="21" s="1"/>
  <c r="M182" i="21"/>
  <c r="M193" i="21" s="1"/>
  <c r="M192" i="21" s="1"/>
  <c r="L182" i="21"/>
  <c r="L193" i="21" s="1"/>
  <c r="L192" i="21" s="1"/>
  <c r="P182" i="21" l="1"/>
  <c r="O193" i="21"/>
  <c r="R190" i="21"/>
  <c r="S190" i="21"/>
  <c r="T190" i="21"/>
  <c r="U193" i="21"/>
  <c r="U182" i="21"/>
  <c r="U190" i="21"/>
  <c r="R193" i="21"/>
  <c r="R182" i="21"/>
  <c r="S182" i="21"/>
  <c r="T182" i="21"/>
  <c r="K182" i="21"/>
  <c r="O196" i="21"/>
  <c r="Q182" i="21"/>
  <c r="L191" i="21"/>
  <c r="L195" i="21" s="1"/>
  <c r="N191" i="21"/>
  <c r="N195" i="21" s="1"/>
  <c r="F191" i="21"/>
  <c r="G191" i="21"/>
  <c r="M191" i="21"/>
  <c r="M195" i="21" s="1"/>
  <c r="O191" i="21"/>
  <c r="O195" i="21" s="1"/>
  <c r="H191" i="21"/>
  <c r="O192" i="21" l="1"/>
  <c r="Q193" i="21"/>
  <c r="P193" i="21"/>
  <c r="Q195" i="21"/>
  <c r="P195" i="21"/>
  <c r="H195" i="21"/>
  <c r="K191" i="21"/>
  <c r="U191" i="21"/>
  <c r="J191" i="21"/>
  <c r="S191" i="21"/>
  <c r="R191" i="21"/>
  <c r="U196" i="21"/>
  <c r="V196" i="21" s="1"/>
  <c r="P196" i="21"/>
  <c r="Q196" i="21"/>
  <c r="P191" i="21"/>
  <c r="Q191" i="21"/>
  <c r="G195" i="21"/>
  <c r="S195" i="21" s="1"/>
  <c r="T191" i="21"/>
  <c r="F195" i="21"/>
  <c r="R195" i="21" s="1"/>
  <c r="T193" i="21"/>
  <c r="V193" i="21" s="1"/>
  <c r="S193" i="21"/>
  <c r="W182" i="21"/>
  <c r="V182" i="21"/>
  <c r="V190" i="21"/>
  <c r="W190" i="21"/>
  <c r="G192" i="21"/>
  <c r="T192" i="21" s="1"/>
  <c r="H192" i="21"/>
  <c r="F192" i="21"/>
  <c r="U174" i="21"/>
  <c r="T174" i="21"/>
  <c r="R174" i="21"/>
  <c r="O69" i="21"/>
  <c r="L69" i="21"/>
  <c r="L172" i="21" s="1"/>
  <c r="H69" i="21"/>
  <c r="H172" i="21" s="1"/>
  <c r="G69" i="21"/>
  <c r="F69" i="21"/>
  <c r="T50" i="21"/>
  <c r="S50" i="21"/>
  <c r="R50" i="21"/>
  <c r="R49" i="21" s="1"/>
  <c r="R172" i="21" s="1"/>
  <c r="U3" i="21"/>
  <c r="T3" i="21"/>
  <c r="N3" i="21"/>
  <c r="P192" i="21" l="1"/>
  <c r="Q192" i="21"/>
  <c r="Q69" i="21"/>
  <c r="P69" i="21"/>
  <c r="F172" i="21"/>
  <c r="F6" i="21" s="1"/>
  <c r="F8" i="21"/>
  <c r="O172" i="21"/>
  <c r="P172" i="21" s="1"/>
  <c r="G172" i="21"/>
  <c r="J69" i="21"/>
  <c r="J172" i="21" s="1"/>
  <c r="T195" i="21"/>
  <c r="V191" i="21"/>
  <c r="W191" i="21"/>
  <c r="R192" i="21"/>
  <c r="S192" i="21"/>
  <c r="J192" i="21"/>
  <c r="K192" i="21"/>
  <c r="U192" i="21"/>
  <c r="W196" i="21"/>
  <c r="U195" i="21"/>
  <c r="J195" i="21"/>
  <c r="K195" i="21"/>
  <c r="W193" i="21"/>
  <c r="R6" i="21"/>
  <c r="H8" i="21"/>
  <c r="S49" i="21"/>
  <c r="S172" i="21" s="1"/>
  <c r="S6" i="21" s="1"/>
  <c r="W174" i="21"/>
  <c r="U69" i="21"/>
  <c r="W69" i="21" s="1"/>
  <c r="L8" i="21"/>
  <c r="G8" i="21"/>
  <c r="O8" i="21"/>
  <c r="N8" i="21"/>
  <c r="U36" i="21"/>
  <c r="K69" i="21"/>
  <c r="K36" i="21"/>
  <c r="T49" i="21"/>
  <c r="T172" i="21" s="1"/>
  <c r="W50" i="21"/>
  <c r="L175" i="21"/>
  <c r="V94" i="21"/>
  <c r="V95" i="21"/>
  <c r="V98" i="21"/>
  <c r="V99" i="21"/>
  <c r="V105" i="21"/>
  <c r="V107" i="21"/>
  <c r="V23" i="21"/>
  <c r="V81" i="21"/>
  <c r="V84" i="21"/>
  <c r="V80" i="21"/>
  <c r="V115" i="21"/>
  <c r="V145" i="21"/>
  <c r="V22" i="21"/>
  <c r="V100" i="21"/>
  <c r="V106" i="21"/>
  <c r="V109" i="21"/>
  <c r="V141" i="21"/>
  <c r="V142" i="21"/>
  <c r="V146" i="21"/>
  <c r="V51" i="21"/>
  <c r="V57" i="21"/>
  <c r="V61" i="21"/>
  <c r="V62" i="21"/>
  <c r="V65" i="21"/>
  <c r="V68" i="21"/>
  <c r="V47" i="21"/>
  <c r="V79" i="21"/>
  <c r="V85" i="21"/>
  <c r="V93" i="21"/>
  <c r="V54" i="21"/>
  <c r="V46" i="21"/>
  <c r="V64" i="21"/>
  <c r="V75" i="21"/>
  <c r="V71" i="21"/>
  <c r="V48" i="21"/>
  <c r="V26" i="21"/>
  <c r="V63" i="21"/>
  <c r="V102" i="21"/>
  <c r="V72" i="21"/>
  <c r="V18" i="21"/>
  <c r="V77" i="21"/>
  <c r="V58" i="21"/>
  <c r="V27" i="21"/>
  <c r="V25" i="21"/>
  <c r="V174" i="21"/>
  <c r="V14" i="21"/>
  <c r="V16" i="21"/>
  <c r="V13" i="21"/>
  <c r="V11" i="21"/>
  <c r="V15" i="21"/>
  <c r="V90" i="21"/>
  <c r="V76" i="21"/>
  <c r="V73" i="21"/>
  <c r="V55" i="21"/>
  <c r="V24" i="21"/>
  <c r="V82" i="21"/>
  <c r="V53" i="21"/>
  <c r="V52" i="21"/>
  <c r="V56" i="21"/>
  <c r="V50" i="21"/>
  <c r="V21" i="21"/>
  <c r="V70" i="21"/>
  <c r="V10" i="21"/>
  <c r="V12" i="21"/>
  <c r="V17" i="21"/>
  <c r="V37" i="21"/>
  <c r="V91" i="21"/>
  <c r="W195" i="21" l="1"/>
  <c r="Q8" i="21"/>
  <c r="P8" i="21"/>
  <c r="Q172" i="21"/>
  <c r="J8" i="21"/>
  <c r="G6" i="21"/>
  <c r="V192" i="21"/>
  <c r="W192" i="21"/>
  <c r="U172" i="21"/>
  <c r="V195" i="21"/>
  <c r="T6" i="21"/>
  <c r="F175" i="21"/>
  <c r="K172" i="21"/>
  <c r="H6" i="21"/>
  <c r="I108" i="21" s="1"/>
  <c r="I189" i="21" s="1"/>
  <c r="I193" i="21" s="1"/>
  <c r="W36" i="21"/>
  <c r="W49" i="21"/>
  <c r="U8" i="21"/>
  <c r="G175" i="21"/>
  <c r="T8" i="21"/>
  <c r="K8" i="21"/>
  <c r="R8" i="21"/>
  <c r="S8" i="21"/>
  <c r="V69" i="21"/>
  <c r="N175" i="21"/>
  <c r="L6" i="21"/>
  <c r="M175" i="21"/>
  <c r="M6" i="21"/>
  <c r="V74" i="21"/>
  <c r="V9" i="21"/>
  <c r="V49" i="21"/>
  <c r="H175" i="21"/>
  <c r="O175" i="21"/>
  <c r="O6" i="21"/>
  <c r="V36" i="21"/>
  <c r="P175" i="21" l="1"/>
  <c r="J175" i="21"/>
  <c r="I110" i="21"/>
  <c r="I111" i="21"/>
  <c r="I157" i="21"/>
  <c r="I160" i="21"/>
  <c r="V172" i="21"/>
  <c r="I38" i="21"/>
  <c r="I148" i="21"/>
  <c r="I128" i="21"/>
  <c r="I86" i="21"/>
  <c r="I168" i="21"/>
  <c r="I165" i="21"/>
  <c r="R177" i="21"/>
  <c r="S175" i="21"/>
  <c r="R175" i="21"/>
  <c r="W172" i="21"/>
  <c r="T175" i="21"/>
  <c r="I118" i="21"/>
  <c r="I119" i="21"/>
  <c r="I123" i="21"/>
  <c r="I120" i="21"/>
  <c r="I124" i="21"/>
  <c r="I117" i="21"/>
  <c r="I121" i="21"/>
  <c r="I122" i="21"/>
  <c r="I159" i="21"/>
  <c r="I83" i="21"/>
  <c r="I32" i="21"/>
  <c r="I31" i="21"/>
  <c r="I155" i="21"/>
  <c r="I156" i="21"/>
  <c r="I158" i="21"/>
  <c r="I167" i="21"/>
  <c r="I166" i="21"/>
  <c r="I40" i="21"/>
  <c r="I41" i="21"/>
  <c r="I164" i="21"/>
  <c r="I173" i="21"/>
  <c r="I172" i="21"/>
  <c r="I163" i="21"/>
  <c r="I162" i="21"/>
  <c r="I161" i="21"/>
  <c r="I171" i="21"/>
  <c r="I174" i="21"/>
  <c r="T177" i="21"/>
  <c r="Q177" i="21"/>
  <c r="S177" i="21"/>
  <c r="I175" i="21"/>
  <c r="U177" i="21"/>
  <c r="K177" i="21"/>
  <c r="Q175" i="21"/>
  <c r="K175" i="21"/>
  <c r="I143" i="21"/>
  <c r="I144" i="21"/>
  <c r="I140" i="21"/>
  <c r="I127" i="21"/>
  <c r="I131" i="21"/>
  <c r="I133" i="21"/>
  <c r="I129" i="21"/>
  <c r="I126" i="21"/>
  <c r="I130" i="21"/>
  <c r="I132" i="21"/>
  <c r="I125" i="21"/>
  <c r="W8" i="21"/>
  <c r="Q6" i="21"/>
  <c r="K6" i="21"/>
  <c r="I92" i="21"/>
  <c r="I139" i="21"/>
  <c r="I138" i="21"/>
  <c r="I135" i="21"/>
  <c r="I153" i="21"/>
  <c r="I154" i="21"/>
  <c r="I94" i="21"/>
  <c r="I95" i="21"/>
  <c r="I93" i="21"/>
  <c r="I89" i="21"/>
  <c r="I101" i="21"/>
  <c r="I60" i="21"/>
  <c r="I67" i="21"/>
  <c r="I104" i="21"/>
  <c r="I136" i="21"/>
  <c r="I66" i="21"/>
  <c r="I116" i="21"/>
  <c r="I96" i="21"/>
  <c r="I147" i="21"/>
  <c r="I59" i="21"/>
  <c r="I97" i="21"/>
  <c r="I134" i="21"/>
  <c r="I113" i="21"/>
  <c r="I114" i="21"/>
  <c r="I33" i="21"/>
  <c r="I35" i="21"/>
  <c r="I28" i="21"/>
  <c r="I19" i="21"/>
  <c r="I20" i="21"/>
  <c r="I112" i="21"/>
  <c r="I103" i="21"/>
  <c r="I78" i="21"/>
  <c r="I34" i="21"/>
  <c r="I30" i="21"/>
  <c r="I29" i="21"/>
  <c r="V8" i="21"/>
  <c r="P6" i="21"/>
  <c r="I152" i="21"/>
  <c r="I151" i="21"/>
  <c r="I145" i="21"/>
  <c r="I142" i="21"/>
  <c r="I137" i="21"/>
  <c r="I146" i="21"/>
  <c r="I141" i="21"/>
  <c r="I106" i="21"/>
  <c r="I102" i="21"/>
  <c r="I99" i="21"/>
  <c r="I98" i="21"/>
  <c r="I91" i="21"/>
  <c r="I87" i="21"/>
  <c r="I85" i="21"/>
  <c r="I81" i="21"/>
  <c r="I79" i="21"/>
  <c r="I77" i="21"/>
  <c r="I75" i="21"/>
  <c r="I72" i="21"/>
  <c r="I70" i="21"/>
  <c r="I46" i="21"/>
  <c r="I44" i="21"/>
  <c r="I42" i="21"/>
  <c r="I37" i="21"/>
  <c r="I27" i="21"/>
  <c r="I25" i="21"/>
  <c r="I23" i="21"/>
  <c r="I21" i="21"/>
  <c r="I16" i="21"/>
  <c r="I14" i="21"/>
  <c r="I13" i="21"/>
  <c r="I11" i="21"/>
  <c r="I68" i="21"/>
  <c r="I64" i="21"/>
  <c r="I62" i="21"/>
  <c r="I58" i="21"/>
  <c r="I56" i="21"/>
  <c r="I54" i="21"/>
  <c r="I53" i="21"/>
  <c r="I51" i="21"/>
  <c r="I115" i="21"/>
  <c r="I107" i="21"/>
  <c r="I100" i="21"/>
  <c r="I90" i="21"/>
  <c r="I88" i="21"/>
  <c r="I82" i="21"/>
  <c r="I74" i="21"/>
  <c r="I71" i="21"/>
  <c r="I48" i="21"/>
  <c r="I45" i="21"/>
  <c r="I39" i="21"/>
  <c r="I36" i="21"/>
  <c r="I26" i="21"/>
  <c r="I22" i="21"/>
  <c r="I17" i="21"/>
  <c r="I12" i="21"/>
  <c r="I10" i="21"/>
  <c r="I109" i="21"/>
  <c r="I105" i="21"/>
  <c r="I84" i="21"/>
  <c r="I80" i="21"/>
  <c r="I76" i="21"/>
  <c r="I73" i="21"/>
  <c r="I69" i="21"/>
  <c r="I47" i="21"/>
  <c r="I43" i="21"/>
  <c r="I24" i="21"/>
  <c r="I18" i="21"/>
  <c r="I15" i="21"/>
  <c r="I63" i="21"/>
  <c r="I57" i="21"/>
  <c r="I50" i="21"/>
  <c r="I65" i="21"/>
  <c r="I61" i="21"/>
  <c r="I55" i="21"/>
  <c r="I52" i="21"/>
  <c r="J6" i="21"/>
  <c r="I7" i="21"/>
  <c r="I8" i="21"/>
  <c r="I9" i="21"/>
  <c r="I49" i="21"/>
  <c r="U175" i="21"/>
  <c r="U6" i="21"/>
  <c r="I190" i="21" l="1"/>
  <c r="I194" i="21"/>
  <c r="W177" i="21"/>
  <c r="W175" i="21"/>
  <c r="W6" i="21"/>
  <c r="V177" i="21"/>
  <c r="V6" i="21"/>
  <c r="V175" i="21"/>
  <c r="V164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<sst xmlns="http://schemas.openxmlformats.org/spreadsheetml/2006/main" count="484" uniqueCount="377">
  <si>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</si>
  <si>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</si>
  <si>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</si>
  <si>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</si>
  <si>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</si>
  <si>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</si>
  <si>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</si>
  <si>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</si>
  <si>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</si>
  <si>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</si>
  <si>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</si>
  <si>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</si>
  <si>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</si>
  <si>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</si>
  <si>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</si>
  <si>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</si>
  <si>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</si>
  <si>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</si>
  <si>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</si>
  <si>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</si>
  <si>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</si>
  <si>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</si>
  <si>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</si>
  <si>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</si>
  <si>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</si>
  <si>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</si>
  <si>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</si>
  <si>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</si>
  <si>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</si>
  <si>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</si>
  <si>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</si>
  <si>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</si>
  <si>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</si>
  <si>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</si>
  <si>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</si>
  <si>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</si>
  <si>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</si>
  <si>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</si>
  <si>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</si>
  <si>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</si>
  <si>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</si>
  <si>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</si>
  <si>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</si>
  <si>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</si>
  <si>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</si>
  <si>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</si>
  <si>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</si>
  <si>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</si>
  <si>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</si>
  <si>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</si>
  <si>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</si>
  <si>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</si>
  <si>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</si>
  <si>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</si>
  <si>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</si>
  <si>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</si>
  <si>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</si>
  <si>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</si>
  <si>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</si>
  <si>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</si>
  <si>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</si>
  <si>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</si>
  <si>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</si>
  <si>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</si>
  <si>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</si>
  <si>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</si>
  <si>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</si>
  <si>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</si>
  <si>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</si>
  <si>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</si>
  <si>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</si>
  <si>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</si>
  <si>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</si>
  <si>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</si>
  <si>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</si>
  <si>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</si>
  <si>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</si>
  <si>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</si>
  <si>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</si>
  <si>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</si>
  <si>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</si>
  <si>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</si>
  <si>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</si>
  <si>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</si>
  <si>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</si>
  <si>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</si>
  <si>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</si>
  <si>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</si>
  <si>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</si>
  <si>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</si>
  <si>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</si>
  <si>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</si>
  <si>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</si>
  <si>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</si>
  <si>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</si>
  <si>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</si>
  <si>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</si>
  <si>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</si>
  <si>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</si>
  <si>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</si>
  <si>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</si>
  <si>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</si>
  <si>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</si>
  <si>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</si>
  <si>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</si>
  <si>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</si>
  <si>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</si>
  <si>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</si>
  <si>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</si>
  <si>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</si>
  <si>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</si>
  <si>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</si>
  <si>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</si>
  <si>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</si>
  <si>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</si>
  <si>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</si>
  <si>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</si>
  <si>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</si>
  <si>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</si>
  <si>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</si>
  <si>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</si>
  <si>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</si>
  <si>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</si>
  <si>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</si>
  <si>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</si>
  <si>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</si>
  <si>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</si>
  <si>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</si>
  <si>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</si>
  <si>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</si>
  <si>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</si>
  <si>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</si>
  <si>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</si>
  <si>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</si>
  <si>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</si>
  <si>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</si>
  <si>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</si>
  <si>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</si>
  <si>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</si>
  <si>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</si>
  <si>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</si>
  <si>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</si>
  <si>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</si>
  <si>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</si>
  <si>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</si>
  <si>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</si>
  <si>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</si>
  <si>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</si>
  <si>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</si>
  <si>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</si>
  <si>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</si>
  <si>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</si>
  <si>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</si>
  <si>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</si>
  <si>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</si>
  <si>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</si>
  <si>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</si>
  <si>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</si>
  <si>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</si>
  <si>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</si>
  <si>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</si>
  <si>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</si>
  <si>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</si>
  <si>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</si>
  <si>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</si>
  <si>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</si>
  <si>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</si>
  <si>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</si>
  <si>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</si>
  <si>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</si>
  <si>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</si>
  <si>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</si>
  <si>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</si>
  <si>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</si>
  <si>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</si>
  <si>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</si>
  <si>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</si>
  <si>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</si>
  <si>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</si>
  <si>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</si>
  <si>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</si>
  <si>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</si>
  <si>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</si>
  <si>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</si>
  <si>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</si>
  <si>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</si>
  <si>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</si>
  <si>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</si>
  <si>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</si>
  <si>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</si>
  <si>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</si>
  <si>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</si>
  <si>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</si>
  <si>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</si>
  <si>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</si>
  <si>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</si>
  <si>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</si>
  <si>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</si>
  <si>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</si>
  <si>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</si>
  <si>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</si>
  <si>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</si>
  <si>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</si>
  <si>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</si>
  <si>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</si>
  <si>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</si>
  <si>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</si>
  <si>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</si>
  <si>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</si>
  <si>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</si>
  <si>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</si>
  <si>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</si>
  <si>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</si>
  <si>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</si>
  <si>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</si>
  <si>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</si>
  <si>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</si>
  <si>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</si>
  <si>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</si>
  <si>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</si>
  <si>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</si>
  <si>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</si>
  <si>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</si>
  <si>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</si>
  <si>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</si>
  <si>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</si>
  <si>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</si>
  <si>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</si>
  <si>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</si>
  <si>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</si>
  <si>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</si>
  <si>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</si>
  <si>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</si>
  <si>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</si>
  <si>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</si>
  <si>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</si>
  <si>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</si>
  <si>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</si>
  <si>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</si>
  <si>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</si>
  <si>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</si>
  <si>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</si>
  <si>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</si>
  <si>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</si>
  <si>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</si>
  <si>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</si>
  <si>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</si>
  <si>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</si>
  <si>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</si>
  <si>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</si>
  <si>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</si>
  <si>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</si>
  <si>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</si>
  <si>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</si>
  <si>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</si>
  <si>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</si>
  <si>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</si>
  <si>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</si>
  <si>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</si>
  <si>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</si>
  <si>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</si>
  <si>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</si>
  <si>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</si>
  <si>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</si>
  <si>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</si>
  <si>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</si>
  <si>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</si>
  <si>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</si>
  <si>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</si>
  <si>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</si>
  <si>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</si>
  <si>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</si>
  <si>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</si>
  <si>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</si>
  <si>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</si>
  <si>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</si>
  <si>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</si>
  <si>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</si>
  <si>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</si>
  <si>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</si>
  <si>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</si>
  <si>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</si>
  <si>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</si>
  <si>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</si>
  <si>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</si>
  <si>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</si>
  <si>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</si>
  <si>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</si>
  <si>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</si>
  <si>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</si>
  <si>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</si>
  <si>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</si>
  <si>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</si>
  <si>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</si>
  <si>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</si>
  <si>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</si>
  <si>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</si>
  <si>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</si>
  <si>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</si>
  <si>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</si>
  <si>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</si>
  <si>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</si>
  <si>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</si>
  <si>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</si>
  <si>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</si>
  <si>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</si>
  <si>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</si>
  <si>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</si>
  <si>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</si>
  <si>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</si>
  <si>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</si>
  <si>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</si>
  <si>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</si>
  <si>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</si>
  <si>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</si>
  <si>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</si>
  <si>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</si>
  <si>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</si>
  <si>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</si>
  <si>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</si>
  <si>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</si>
  <si>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</si>
  <si>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</si>
  <si>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</si>
  <si>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</si>
  <si>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</si>
  <si>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</si>
  <si>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</si>
  <si>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</si>
  <si>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</si>
  <si>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</si>
  <si>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</si>
  <si>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</si>
  <si>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</si>
  <si>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</si>
  <si>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</si>
  <si>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</si>
  <si>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</si>
  <si>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</si>
  <si>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</si>
  <si>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</si>
  <si>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</si>
  <si>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</si>
  <si>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</si>
  <si>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</si>
  <si>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</si>
  <si>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</si>
  <si>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</si>
  <si>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</si>
  <si>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</si>
  <si>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Розвиток мережі центрів надання адміністративних послуг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</si>
  <si>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</si>
  <si>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</si>
  <si>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</si>
  <si>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</si>
  <si>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тис.грн</t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</si>
  <si>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</si>
  <si>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</si>
  <si>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</si>
  <si>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</si>
  <si>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</si>
  <si>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</si>
  <si>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</si>
  <si>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</si>
  <si>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</si>
  <si>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з місцевого бюджету </t>
  </si>
  <si>
    <t>комплексний план просторового розвитку</t>
  </si>
  <si>
    <t>в т.ч.за рахунок субвенції</t>
  </si>
  <si>
    <t>Активні парки</t>
  </si>
  <si>
    <t>Заступник начальника бюджетного відділу</t>
  </si>
  <si>
    <t>Віра ПЕТРИНА</t>
  </si>
  <si>
    <t>затверджено на 01.10.2023</t>
  </si>
  <si>
    <t>виконано станом на 01.10.2023</t>
  </si>
  <si>
    <t xml:space="preserve">                Аналіз виконання бюджету Вараської міської територіальної громади по видатках та кредитуванню станом на 01.10.2023 року 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</si>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</sst>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8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351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8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5" fontId="20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0" fontId="17" fillId="2" borderId="8" xfId="0" applyFont="1" applyFill="1" applyBorder="1" applyAlignment="1">
      <alignment horizontal="center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10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0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0" fontId="22" fillId="2" borderId="10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10" xfId="0" applyNumberFormat="1" applyFont="1" applyFill="1" applyBorder="1" applyAlignment="1" applyProtection="1">
      <alignment horizontal="center" wrapText="1"/>
      <protection locked="0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 applyProtection="1">
      <alignment horizontal="center" wrapText="1"/>
      <protection locked="0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167" fontId="33" fillId="2" borderId="11" xfId="0" applyNumberFormat="1" applyFont="1" applyFill="1" applyBorder="1" applyAlignment="1" applyProtection="1">
      <alignment horizontal="center" wrapText="1"/>
      <protection locked="0"/>
    </xf>
    <xf numFmtId="167" fontId="20" fillId="0" borderId="10" xfId="0" applyNumberFormat="1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</xf>
    <xf numFmtId="167" fontId="21" fillId="0" borderId="5" xfId="0" applyNumberFormat="1" applyFont="1" applyFill="1" applyBorder="1" applyAlignment="1" applyProtection="1">
      <alignment horizontal="center" wrapText="1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5" fontId="21" fillId="0" borderId="9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0" fillId="0" borderId="5" xfId="0" applyNumberFormat="1" applyFont="1" applyFill="1" applyBorder="1" applyAlignment="1">
      <alignment horizontal="center" wrapText="1"/>
    </xf>
    <xf numFmtId="167" fontId="20" fillId="0" borderId="11" xfId="0" applyNumberFormat="1" applyFont="1" applyFill="1" applyBorder="1" applyAlignment="1">
      <alignment horizontal="center" wrapText="1"/>
    </xf>
    <xf numFmtId="168" fontId="21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7" fillId="0" borderId="5" xfId="0" applyNumberFormat="1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0" fillId="2" borderId="12" xfId="0" applyNumberFormat="1" applyFont="1" applyFill="1" applyBorder="1" applyAlignment="1">
      <alignment horizontal="center" wrapText="1"/>
    </xf>
    <xf numFmtId="167" fontId="20" fillId="2" borderId="13" xfId="0" applyNumberFormat="1" applyFont="1" applyFill="1" applyBorder="1" applyAlignment="1">
      <alignment horizontal="center" wrapText="1"/>
    </xf>
    <xf numFmtId="0" fontId="11" fillId="2" borderId="0" xfId="0" applyFont="1" applyFill="1" applyAlignment="1">
      <alignment horizontal="center"/>
    </xf>
    <xf numFmtId="167" fontId="22" fillId="2" borderId="12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  <protection locked="0"/>
    </xf>
    <xf numFmtId="165" fontId="22" fillId="2" borderId="13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/>
    <xf numFmtId="165" fontId="20" fillId="2" borderId="16" xfId="0" applyNumberFormat="1" applyFont="1" applyFill="1" applyBorder="1" applyAlignment="1">
      <alignment horizontal="center" wrapText="1"/>
    </xf>
    <xf numFmtId="0" fontId="18" fillId="2" borderId="14" xfId="0" applyFont="1" applyFill="1" applyBorder="1" applyAlignment="1"/>
    <xf numFmtId="165" fontId="20" fillId="2" borderId="6" xfId="0" applyNumberFormat="1" applyFont="1" applyFill="1" applyBorder="1" applyAlignment="1">
      <alignment horizontal="center" wrapText="1"/>
    </xf>
    <xf numFmtId="0" fontId="17" fillId="2" borderId="14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>
      <alignment horizontal="center"/>
    </xf>
    <xf numFmtId="0" fontId="17" fillId="0" borderId="14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0" fontId="18" fillId="0" borderId="14" xfId="0" applyFont="1" applyFill="1" applyBorder="1" applyAlignment="1"/>
    <xf numFmtId="165" fontId="20" fillId="0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0" fontId="8" fillId="2" borderId="17" xfId="0" applyFont="1" applyFill="1" applyBorder="1" applyAlignment="1"/>
    <xf numFmtId="0" fontId="8" fillId="2" borderId="18" xfId="0" applyFont="1" applyFill="1" applyBorder="1" applyAlignment="1">
      <alignment horizontal="center"/>
    </xf>
    <xf numFmtId="167" fontId="20" fillId="2" borderId="18" xfId="0" applyNumberFormat="1" applyFont="1" applyFill="1" applyBorder="1" applyAlignment="1" applyProtection="1">
      <alignment horizontal="center" wrapText="1"/>
    </xf>
    <xf numFmtId="165" fontId="20" fillId="2" borderId="18" xfId="0" applyNumberFormat="1" applyFont="1" applyFill="1" applyBorder="1" applyAlignment="1">
      <alignment horizontal="center" wrapText="1"/>
    </xf>
    <xf numFmtId="167" fontId="20" fillId="2" borderId="18" xfId="0" applyNumberFormat="1" applyFont="1" applyFill="1" applyBorder="1" applyAlignment="1">
      <alignment horizontal="center" wrapText="1"/>
    </xf>
    <xf numFmtId="165" fontId="20" fillId="2" borderId="19" xfId="0" applyNumberFormat="1" applyFont="1" applyFill="1" applyBorder="1" applyAlignment="1">
      <alignment horizontal="center" wrapText="1"/>
    </xf>
    <xf numFmtId="0" fontId="35" fillId="2" borderId="13" xfId="0" applyFont="1" applyFill="1" applyBorder="1" applyAlignment="1" applyProtection="1">
      <alignment horizontal="justify" wrapText="1"/>
      <protection locked="0"/>
    </xf>
    <xf numFmtId="0" fontId="35" fillId="2" borderId="13" xfId="0" applyFont="1" applyFill="1" applyBorder="1" applyAlignment="1">
      <alignment horizontal="justify" wrapText="1"/>
    </xf>
    <xf numFmtId="0" fontId="35" fillId="2" borderId="13" xfId="0" applyNumberFormat="1" applyFont="1" applyFill="1" applyBorder="1" applyAlignment="1" applyProtection="1">
      <alignment horizontal="justify" wrapText="1"/>
      <protection locked="0"/>
    </xf>
    <xf numFmtId="0" fontId="35" fillId="0" borderId="13" xfId="0" applyFont="1" applyFill="1" applyBorder="1" applyAlignment="1" applyProtection="1">
      <alignment horizontal="justify" wrapText="1"/>
      <protection locked="0"/>
    </xf>
    <xf numFmtId="0" fontId="32" fillId="2" borderId="13" xfId="0" applyFont="1" applyFill="1" applyBorder="1" applyAlignment="1" applyProtection="1">
      <alignment wrapText="1"/>
      <protection locked="0"/>
    </xf>
    <xf numFmtId="167" fontId="20" fillId="2" borderId="23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>
      <alignment horizontal="center" wrapText="1"/>
    </xf>
    <xf numFmtId="167" fontId="21" fillId="0" borderId="12" xfId="0" applyNumberFormat="1" applyFont="1" applyFill="1" applyBorder="1" applyAlignment="1">
      <alignment horizontal="center" wrapText="1"/>
    </xf>
    <xf numFmtId="167" fontId="20" fillId="0" borderId="12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 applyProtection="1">
      <alignment horizontal="center" wrapText="1"/>
      <protection locked="0"/>
    </xf>
    <xf numFmtId="167" fontId="29" fillId="2" borderId="12" xfId="0" applyNumberFormat="1" applyFont="1" applyFill="1" applyBorder="1" applyAlignment="1">
      <alignment horizontal="center" wrapText="1"/>
    </xf>
    <xf numFmtId="167" fontId="20" fillId="2" borderId="25" xfId="0" applyNumberFormat="1" applyFont="1" applyFill="1" applyBorder="1" applyAlignment="1">
      <alignment horizontal="center" wrapText="1"/>
    </xf>
    <xf numFmtId="167" fontId="20" fillId="2" borderId="14" xfId="0" applyNumberFormat="1" applyFont="1" applyFill="1" applyBorder="1" applyAlignment="1">
      <alignment horizontal="center" wrapText="1"/>
    </xf>
    <xf numFmtId="165" fontId="20" fillId="2" borderId="21" xfId="0" applyNumberFormat="1" applyFont="1" applyFill="1" applyBorder="1" applyAlignment="1">
      <alignment horizontal="center" wrapText="1"/>
    </xf>
    <xf numFmtId="165" fontId="20" fillId="2" borderId="13" xfId="0" applyNumberFormat="1" applyFont="1" applyFill="1" applyBorder="1" applyAlignment="1">
      <alignment horizontal="center" wrapText="1"/>
    </xf>
    <xf numFmtId="165" fontId="20" fillId="2" borderId="22" xfId="0" applyNumberFormat="1" applyFont="1" applyFill="1" applyBorder="1" applyAlignment="1">
      <alignment horizontal="center" wrapText="1"/>
    </xf>
    <xf numFmtId="167" fontId="20" fillId="2" borderId="15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4" xfId="0" applyNumberFormat="1" applyFont="1" applyFill="1" applyBorder="1" applyAlignment="1">
      <alignment horizontal="center" wrapText="1"/>
    </xf>
    <xf numFmtId="167" fontId="21" fillId="0" borderId="14" xfId="0" applyNumberFormat="1" applyFont="1" applyFill="1" applyBorder="1" applyAlignment="1">
      <alignment horizontal="center" wrapText="1"/>
    </xf>
    <xf numFmtId="167" fontId="37" fillId="2" borderId="10" xfId="0" applyNumberFormat="1" applyFont="1" applyFill="1" applyBorder="1" applyAlignment="1" applyProtection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0" fontId="5" fillId="3" borderId="0" xfId="0" applyFont="1" applyFill="1" applyAlignment="1">
      <alignment horizontal="center"/>
    </xf>
    <xf numFmtId="167" fontId="5" fillId="3" borderId="0" xfId="0" applyNumberFormat="1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right" wrapText="1"/>
    </xf>
    <xf numFmtId="0" fontId="5" fillId="3" borderId="0" xfId="0" applyFont="1" applyFill="1" applyBorder="1" applyAlignment="1">
      <alignment wrapText="1"/>
    </xf>
    <xf numFmtId="0" fontId="5" fillId="3" borderId="0" xfId="0" applyFont="1" applyFill="1" applyAlignment="1">
      <alignment wrapText="1"/>
    </xf>
    <xf numFmtId="0" fontId="5" fillId="3" borderId="0" xfId="0" applyFont="1" applyFill="1"/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40" fillId="0" borderId="5" xfId="0" applyNumberFormat="1" applyFont="1" applyFill="1" applyBorder="1" applyAlignment="1">
      <alignment horizontal="center" wrapText="1"/>
    </xf>
    <xf numFmtId="164" fontId="28" fillId="2" borderId="0" xfId="0" applyNumberFormat="1" applyFont="1" applyFill="1" applyAlignment="1">
      <alignment horizontal="center" wrapText="1"/>
    </xf>
    <xf numFmtId="167" fontId="33" fillId="2" borderId="11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167" fontId="20" fillId="2" borderId="20" xfId="0" applyNumberFormat="1" applyFont="1" applyFill="1" applyBorder="1" applyAlignment="1" applyProtection="1">
      <alignment horizontal="center" wrapText="1"/>
    </xf>
    <xf numFmtId="167" fontId="20" fillId="2" borderId="24" xfId="0" applyNumberFormat="1" applyFont="1" applyFill="1" applyBorder="1" applyAlignment="1" applyProtection="1">
      <alignment horizontal="center" wrapText="1"/>
    </xf>
    <xf numFmtId="167" fontId="20" fillId="2" borderId="17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</xf>
    <xf numFmtId="0" fontId="21" fillId="2" borderId="11" xfId="0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4" fontId="21" fillId="2" borderId="10" xfId="0" applyNumberFormat="1" applyFont="1" applyFill="1" applyBorder="1" applyAlignment="1">
      <alignment horizontal="center" wrapText="1"/>
    </xf>
    <xf numFmtId="164" fontId="21" fillId="2" borderId="11" xfId="0" applyNumberFormat="1" applyFont="1" applyFill="1" applyBorder="1" applyAlignment="1">
      <alignment horizontal="center" wrapText="1"/>
    </xf>
    <xf numFmtId="164" fontId="21" fillId="2" borderId="14" xfId="0" applyNumberFormat="1" applyFont="1" applyFill="1" applyBorder="1" applyAlignment="1">
      <alignment horizontal="center" wrapText="1"/>
    </xf>
    <xf numFmtId="0" fontId="21" fillId="2" borderId="10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165" fontId="33" fillId="2" borderId="6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0" fontId="42" fillId="2" borderId="14" xfId="0" applyFont="1" applyFill="1" applyBorder="1" applyAlignment="1"/>
    <xf numFmtId="49" fontId="42" fillId="2" borderId="5" xfId="0" applyNumberFormat="1" applyFont="1" applyFill="1" applyBorder="1" applyAlignment="1">
      <alignment horizontal="center"/>
    </xf>
    <xf numFmtId="167" fontId="33" fillId="2" borderId="12" xfId="0" applyNumberFormat="1" applyFont="1" applyFill="1" applyBorder="1" applyAlignment="1" applyProtection="1">
      <alignment horizontal="center" wrapText="1"/>
      <protection locked="0"/>
    </xf>
    <xf numFmtId="0" fontId="40" fillId="2" borderId="14" xfId="0" applyFont="1" applyFill="1" applyBorder="1" applyAlignment="1"/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14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3" borderId="0" xfId="0" applyNumberFormat="1" applyFont="1" applyFill="1" applyBorder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20" fillId="0" borderId="5" xfId="0" applyNumberFormat="1" applyFont="1" applyFill="1" applyBorder="1" applyAlignment="1">
      <alignment horizontal="center" wrapText="1"/>
    </xf>
    <xf numFmtId="167" fontId="20" fillId="0" borderId="14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6" fillId="0" borderId="5" xfId="0" applyNumberFormat="1" applyFont="1" applyFill="1" applyBorder="1" applyAlignment="1">
      <alignment horizontal="center" wrapText="1"/>
    </xf>
    <xf numFmtId="0" fontId="9" fillId="0" borderId="13" xfId="0" applyFont="1" applyFill="1" applyBorder="1" applyAlignment="1" applyProtection="1">
      <alignment horizontal="justify" wrapText="1"/>
      <protection locked="0"/>
    </xf>
    <xf numFmtId="167" fontId="20" fillId="2" borderId="13" xfId="0" applyNumberFormat="1" applyFont="1" applyFill="1" applyBorder="1" applyAlignment="1" applyProtection="1">
      <alignment horizontal="center" wrapText="1"/>
      <protection locked="0"/>
    </xf>
    <xf numFmtId="165" fontId="55" fillId="2" borderId="9" xfId="0" applyNumberFormat="1" applyFont="1" applyFill="1" applyBorder="1" applyAlignment="1">
      <alignment horizontal="center" wrapText="1"/>
    </xf>
    <xf numFmtId="49" fontId="56" fillId="2" borderId="13" xfId="0" applyNumberFormat="1" applyFont="1" applyFill="1" applyBorder="1" applyAlignment="1">
      <alignment horizontal="justify" wrapText="1"/>
    </xf>
    <xf numFmtId="49" fontId="57" fillId="2" borderId="13" xfId="0" applyNumberFormat="1" applyFont="1" applyFill="1" applyBorder="1" applyAlignment="1">
      <alignment horizontal="justify" wrapText="1"/>
    </xf>
    <xf numFmtId="0" fontId="56" fillId="0" borderId="6" xfId="0" applyFont="1" applyBorder="1" applyAlignment="1">
      <alignment horizontal="justify" wrapText="1"/>
    </xf>
    <xf numFmtId="0" fontId="56" fillId="0" borderId="0" xfId="0" applyFont="1" applyBorder="1" applyAlignment="1">
      <alignment horizontal="justify" wrapText="1"/>
    </xf>
    <xf numFmtId="0" fontId="57" fillId="2" borderId="13" xfId="0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>
      <alignment horizontal="justify" wrapText="1"/>
    </xf>
    <xf numFmtId="49" fontId="56" fillId="2" borderId="13" xfId="0" applyNumberFormat="1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 applyProtection="1">
      <alignment horizontal="justify" wrapText="1"/>
      <protection locked="0"/>
    </xf>
    <xf numFmtId="49" fontId="56" fillId="2" borderId="13" xfId="0" applyNumberFormat="1" applyFont="1" applyFill="1" applyBorder="1" applyAlignment="1" applyProtection="1">
      <alignment horizontal="right" wrapText="1"/>
      <protection locked="0"/>
    </xf>
    <xf numFmtId="49" fontId="57" fillId="2" borderId="13" xfId="0" applyNumberFormat="1" applyFont="1" applyFill="1" applyBorder="1" applyAlignment="1" applyProtection="1">
      <alignment horizontal="justify" wrapText="1"/>
      <protection locked="0"/>
    </xf>
    <xf numFmtId="0" fontId="57" fillId="2" borderId="13" xfId="0" applyFont="1" applyFill="1" applyBorder="1" applyAlignment="1">
      <alignment horizontal="justify" wrapText="1"/>
    </xf>
    <xf numFmtId="0" fontId="56" fillId="2" borderId="13" xfId="1" applyFont="1" applyFill="1" applyBorder="1" applyAlignment="1" applyProtection="1">
      <alignment horizontal="justify" wrapText="1"/>
    </xf>
    <xf numFmtId="3" fontId="56" fillId="2" borderId="13" xfId="0" applyNumberFormat="1" applyFont="1" applyFill="1" applyBorder="1" applyAlignment="1">
      <alignment horizontal="justify" wrapText="1"/>
    </xf>
    <xf numFmtId="3" fontId="57" fillId="2" borderId="13" xfId="0" applyNumberFormat="1" applyFont="1" applyFill="1" applyBorder="1" applyAlignment="1">
      <alignment horizontal="justify" wrapText="1"/>
    </xf>
    <xf numFmtId="0" fontId="57" fillId="3" borderId="13" xfId="0" applyFont="1" applyFill="1" applyBorder="1" applyAlignment="1" applyProtection="1">
      <alignment horizontal="justify" wrapText="1"/>
      <protection locked="0"/>
    </xf>
    <xf numFmtId="49" fontId="56" fillId="0" borderId="13" xfId="0" applyNumberFormat="1" applyFont="1" applyFill="1" applyBorder="1" applyAlignment="1">
      <alignment horizontal="justify" wrapText="1"/>
    </xf>
    <xf numFmtId="49" fontId="56" fillId="0" borderId="13" xfId="0" applyNumberFormat="1" applyFont="1" applyFill="1" applyBorder="1" applyAlignment="1" applyProtection="1">
      <alignment horizontal="justify" wrapText="1"/>
      <protection locked="0"/>
    </xf>
    <xf numFmtId="0" fontId="9" fillId="2" borderId="13" xfId="0" applyFont="1" applyFill="1" applyBorder="1" applyAlignment="1" applyProtection="1">
      <alignment wrapText="1"/>
      <protection locked="0"/>
    </xf>
    <xf numFmtId="0" fontId="56" fillId="2" borderId="14" xfId="0" applyFont="1" applyFill="1" applyBorder="1" applyAlignment="1"/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2" xfId="0" applyNumberFormat="1" applyFont="1" applyFill="1" applyBorder="1" applyAlignment="1" applyProtection="1">
      <alignment horizontal="center" wrapText="1"/>
      <protection locked="0"/>
    </xf>
    <xf numFmtId="167" fontId="33" fillId="2" borderId="12" xfId="0" applyNumberFormat="1" applyFont="1" applyFill="1" applyBorder="1" applyAlignment="1">
      <alignment horizontal="center" wrapText="1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34" fillId="2" borderId="22" xfId="0" applyFont="1" applyFill="1" applyBorder="1" applyAlignment="1">
      <alignment horizontal="center" wrapText="1"/>
    </xf>
    <xf numFmtId="0" fontId="34" fillId="2" borderId="21" xfId="0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 applyProtection="1">
      <alignment horizontal="center" wrapText="1"/>
      <protection locked="0"/>
    </xf>
    <xf numFmtId="167" fontId="20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26" xfId="0" applyNumberFormat="1" applyFont="1" applyFill="1" applyBorder="1" applyAlignment="1">
      <alignment horizontal="center" wrapText="1"/>
    </xf>
    <xf numFmtId="167" fontId="33" fillId="2" borderId="27" xfId="0" applyNumberFormat="1" applyFont="1" applyFill="1" applyBorder="1" applyAlignment="1" applyProtection="1">
      <alignment horizontal="center" wrapText="1"/>
      <protection locked="0"/>
    </xf>
    <xf numFmtId="167" fontId="20" fillId="2" borderId="11" xfId="0" applyNumberFormat="1" applyFont="1" applyFill="1" applyBorder="1" applyAlignment="1" applyProtection="1">
      <alignment horizontal="center" wrapText="1"/>
      <protection locked="0"/>
    </xf>
    <xf numFmtId="167" fontId="22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13" xfId="0" applyNumberFormat="1" applyFont="1" applyFill="1" applyBorder="1" applyAlignment="1" applyProtection="1">
      <alignment horizontal="center" wrapText="1"/>
      <protection locked="0"/>
    </xf>
    <xf numFmtId="167" fontId="36" fillId="2" borderId="18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0" fontId="19" fillId="2" borderId="13" xfId="0" applyFont="1" applyFill="1" applyBorder="1" applyAlignment="1">
      <alignment horizontal="justify" wrapText="1"/>
    </xf>
    <xf numFmtId="0" fontId="19" fillId="0" borderId="13" xfId="0" applyFont="1" applyBorder="1" applyAlignment="1">
      <alignment horizontal="justify" wrapText="1"/>
    </xf>
    <xf numFmtId="0" fontId="42" fillId="0" borderId="13" xfId="0" applyFont="1" applyBorder="1" applyAlignment="1">
      <alignment horizontal="justify" wrapText="1"/>
    </xf>
    <xf numFmtId="0" fontId="19" fillId="2" borderId="0" xfId="0" applyFont="1" applyFill="1" applyBorder="1" applyAlignment="1">
      <alignment horizontal="justify" wrapText="1"/>
    </xf>
    <xf numFmtId="0" fontId="51" fillId="2" borderId="0" xfId="0" applyFont="1" applyFill="1" applyAlignment="1">
      <alignment wrapText="1"/>
    </xf>
    <xf numFmtId="167" fontId="21" fillId="2" borderId="26" xfId="0" applyNumberFormat="1" applyFont="1" applyFill="1" applyBorder="1" applyAlignment="1">
      <alignment horizontal="center" wrapText="1"/>
    </xf>
    <xf numFmtId="167" fontId="20" fillId="2" borderId="26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wrapText="1"/>
    </xf>
    <xf numFmtId="0" fontId="43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7" fontId="22" fillId="2" borderId="6" xfId="0" applyNumberFormat="1" applyFont="1" applyFill="1" applyBorder="1" applyAlignment="1">
      <alignment horizontal="center" wrapText="1"/>
    </xf>
    <xf numFmtId="167" fontId="37" fillId="2" borderId="12" xfId="0" applyNumberFormat="1" applyFont="1" applyFill="1" applyBorder="1" applyAlignment="1" applyProtection="1">
      <alignment horizontal="center" wrapText="1"/>
      <protection locked="0"/>
    </xf>
    <xf numFmtId="165" fontId="21" fillId="2" borderId="13" xfId="0" applyNumberFormat="1" applyFont="1" applyFill="1" applyBorder="1" applyAlignment="1">
      <alignment horizontal="center" wrapText="1"/>
    </xf>
    <xf numFmtId="0" fontId="43" fillId="2" borderId="0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165" fontId="2" fillId="2" borderId="7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165" fontId="22" fillId="2" borderId="5" xfId="4" applyNumberFormat="1" applyFont="1" applyFill="1" applyBorder="1" applyAlignment="1">
      <alignment horizontal="center" wrapText="1"/>
    </xf>
    <xf numFmtId="10" fontId="21" fillId="0" borderId="5" xfId="0" applyNumberFormat="1" applyFont="1" applyFill="1" applyBorder="1" applyAlignment="1">
      <alignment horizontal="center" wrapText="1"/>
    </xf>
    <xf numFmtId="165" fontId="55" fillId="2" borderId="28" xfId="0" applyNumberFormat="1" applyFont="1" applyFill="1" applyBorder="1" applyAlignment="1">
      <alignment horizontal="center" wrapText="1"/>
    </xf>
    <xf numFmtId="167" fontId="47" fillId="2" borderId="26" xfId="0" applyNumberFormat="1" applyFont="1" applyFill="1" applyBorder="1" applyAlignment="1">
      <alignment horizontal="center" wrapText="1"/>
    </xf>
    <xf numFmtId="167" fontId="5" fillId="2" borderId="26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Border="1" applyAlignment="1">
      <alignment horizontal="center" wrapText="1"/>
    </xf>
    <xf numFmtId="0" fontId="4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Border="1" applyAlignment="1">
      <alignment wrapText="1"/>
    </xf>
    <xf numFmtId="0" fontId="45" fillId="2" borderId="0" xfId="0" applyFont="1" applyFill="1" applyBorder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27" fillId="2" borderId="0" xfId="0" applyNumberFormat="1" applyFont="1" applyFill="1" applyBorder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42"/>
  <sheetViews>
    <sheetView showZeros="0" tabSelected="1" showOutlineSymbols="0" view="pageBreakPreview" zoomScale="90" zoomScaleNormal="80" zoomScaleSheetLayoutView="90" workbookViewId="0">
      <pane xSplit="5" ySplit="7" topLeftCell="F154" activePane="bottomRight" state="frozen"/>
      <selection pane="topRight" activeCell="F1" sqref="F1"/>
      <selection pane="bottomLeft" activeCell="A8" sqref="A8"/>
      <selection pane="bottomRight" activeCell="L161" sqref="L161"/>
    </sheetView>
  </sheetViews>
  <sheetFormatPr defaultColWidth="9.140625" defaultRowHeight="12.75" x14ac:dyDescent="0.2"/>
  <cols>
    <col min="1" max="1" width="3.85546875" style="3" customWidth="1"/>
    <col min="2" max="2" width="8" style="99" hidden="1" customWidth="1"/>
    <col min="3" max="3" width="7.140625" style="99" customWidth="1"/>
    <col min="4" max="4" width="7.7109375" style="99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107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108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333" t="s">
        <v>373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297" t="s">
        <v>355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334" t="s">
        <v>0</v>
      </c>
      <c r="B2" s="334" t="s">
        <v>104</v>
      </c>
      <c r="C2" s="334" t="s">
        <v>301</v>
      </c>
      <c r="D2" s="334" t="s">
        <v>48</v>
      </c>
      <c r="E2" s="334" t="s">
        <v>52</v>
      </c>
      <c r="F2" s="335" t="s">
        <v>1</v>
      </c>
      <c r="G2" s="335"/>
      <c r="H2" s="335"/>
      <c r="I2" s="335"/>
      <c r="J2" s="335"/>
      <c r="K2" s="335"/>
      <c r="L2" s="335" t="s">
        <v>2</v>
      </c>
      <c r="M2" s="336"/>
      <c r="N2" s="336"/>
      <c r="O2" s="336"/>
      <c r="P2" s="336"/>
      <c r="Q2" s="336"/>
      <c r="R2" s="335" t="s">
        <v>3</v>
      </c>
      <c r="S2" s="335"/>
      <c r="T2" s="335"/>
      <c r="U2" s="335"/>
      <c r="V2" s="335"/>
      <c r="W2" s="335"/>
    </row>
    <row r="3" spans="1:196" s="2" customFormat="1" ht="12.75" customHeight="1" x14ac:dyDescent="0.2">
      <c r="A3" s="334"/>
      <c r="B3" s="334"/>
      <c r="C3" s="334"/>
      <c r="D3" s="334"/>
      <c r="E3" s="334"/>
      <c r="F3" s="328" t="s">
        <v>184</v>
      </c>
      <c r="G3" s="328" t="s">
        <v>371</v>
      </c>
      <c r="H3" s="328" t="s">
        <v>372</v>
      </c>
      <c r="I3" s="328" t="s">
        <v>4</v>
      </c>
      <c r="J3" s="328" t="s">
        <v>214</v>
      </c>
      <c r="K3" s="332" t="s">
        <v>36</v>
      </c>
      <c r="L3" s="328" t="s">
        <v>184</v>
      </c>
      <c r="M3" s="328" t="s">
        <v>281</v>
      </c>
      <c r="N3" s="328" t="str">
        <f>G3</f>
        <v>затверджено на 01.10.2023</v>
      </c>
      <c r="O3" s="328" t="str">
        <f>H3</f>
        <v>виконано станом на 01.10.2023</v>
      </c>
      <c r="P3" s="328" t="s">
        <v>215</v>
      </c>
      <c r="Q3" s="332" t="s">
        <v>36</v>
      </c>
      <c r="R3" s="328" t="s">
        <v>184</v>
      </c>
      <c r="S3" s="328" t="s">
        <v>281</v>
      </c>
      <c r="T3" s="328" t="str">
        <f>G3</f>
        <v>затверджено на 01.10.2023</v>
      </c>
      <c r="U3" s="328" t="str">
        <f>H3</f>
        <v>виконано станом на 01.10.2023</v>
      </c>
      <c r="V3" s="328" t="s">
        <v>216</v>
      </c>
      <c r="W3" s="332" t="s">
        <v>36</v>
      </c>
    </row>
    <row r="4" spans="1:196" s="2" customFormat="1" ht="53.25" customHeight="1" x14ac:dyDescent="0.2">
      <c r="A4" s="334"/>
      <c r="B4" s="334"/>
      <c r="C4" s="334"/>
      <c r="D4" s="334"/>
      <c r="E4" s="334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</row>
    <row r="5" spans="1:196" s="4" customFormat="1" ht="18.75" customHeight="1" x14ac:dyDescent="0.25">
      <c r="A5" s="147">
        <v>1</v>
      </c>
      <c r="B5" s="147">
        <v>2</v>
      </c>
      <c r="C5" s="147">
        <v>2</v>
      </c>
      <c r="D5" s="147">
        <v>3</v>
      </c>
      <c r="E5" s="147">
        <v>4</v>
      </c>
      <c r="F5" s="147">
        <v>5</v>
      </c>
      <c r="G5" s="147">
        <v>6</v>
      </c>
      <c r="H5" s="147">
        <v>7</v>
      </c>
      <c r="I5" s="147">
        <v>8</v>
      </c>
      <c r="J5" s="147">
        <v>9</v>
      </c>
      <c r="K5" s="147">
        <v>10</v>
      </c>
      <c r="L5" s="147">
        <v>11</v>
      </c>
      <c r="M5" s="147">
        <v>12</v>
      </c>
      <c r="N5" s="147">
        <v>13</v>
      </c>
      <c r="O5" s="147">
        <v>14</v>
      </c>
      <c r="P5" s="147">
        <v>15</v>
      </c>
      <c r="Q5" s="147">
        <v>16</v>
      </c>
      <c r="R5" s="147">
        <v>17</v>
      </c>
      <c r="S5" s="147">
        <v>18</v>
      </c>
      <c r="T5" s="147">
        <v>19</v>
      </c>
      <c r="U5" s="147">
        <v>20</v>
      </c>
      <c r="V5" s="147">
        <v>21</v>
      </c>
      <c r="W5" s="147">
        <v>22</v>
      </c>
    </row>
    <row r="6" spans="1:196" s="1" customFormat="1" ht="29.25" customHeight="1" x14ac:dyDescent="0.3">
      <c r="A6" s="148"/>
      <c r="B6" s="18"/>
      <c r="C6" s="18"/>
      <c r="D6" s="18"/>
      <c r="E6" s="299" t="s">
        <v>5</v>
      </c>
      <c r="F6" s="183">
        <f>SUM(F172)</f>
        <v>964883.89999999991</v>
      </c>
      <c r="G6" s="13">
        <f>SUM(G172)</f>
        <v>764875.59999999974</v>
      </c>
      <c r="H6" s="13">
        <f>SUM(H172)</f>
        <v>699526.29999999981</v>
      </c>
      <c r="I6" s="16">
        <v>1</v>
      </c>
      <c r="J6" s="13">
        <f>H6-G6</f>
        <v>-65349.29999999993</v>
      </c>
      <c r="K6" s="149">
        <f>IFERROR(100%*(H6/G6),"")</f>
        <v>0.91456218501413833</v>
      </c>
      <c r="L6" s="173">
        <f>SUM(L172)</f>
        <v>131410.29999999999</v>
      </c>
      <c r="M6" s="13">
        <f>SUM(M172)</f>
        <v>198238.89999999997</v>
      </c>
      <c r="N6" s="13">
        <f>SUM(N172)</f>
        <v>181496.39999999997</v>
      </c>
      <c r="O6" s="13">
        <f>SUM(O172)</f>
        <v>110506.79999999997</v>
      </c>
      <c r="P6" s="13">
        <f>O6-N6</f>
        <v>-70989.599999999991</v>
      </c>
      <c r="Q6" s="185">
        <f>IFERROR(100%*(O6/N6),"")</f>
        <v>0.60886496922252997</v>
      </c>
      <c r="R6" s="188">
        <f>SUM(R172)</f>
        <v>1096294.1999999997</v>
      </c>
      <c r="S6" s="13">
        <f>SUM(S172)</f>
        <v>1163122.8</v>
      </c>
      <c r="T6" s="13">
        <f>SUM(T172)</f>
        <v>946372.00000000012</v>
      </c>
      <c r="U6" s="13">
        <f>SUM(U172)</f>
        <v>810033.09999999986</v>
      </c>
      <c r="V6" s="13">
        <f>U6-T6</f>
        <v>-136338.90000000026</v>
      </c>
      <c r="W6" s="149">
        <f>IFERROR(100%*(U6/T6),"")</f>
        <v>0.85593519250358185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52" customFormat="1" ht="37.15" customHeight="1" x14ac:dyDescent="0.3">
      <c r="A7" s="150"/>
      <c r="B7" s="49"/>
      <c r="C7" s="49"/>
      <c r="D7" s="49"/>
      <c r="E7" s="168" t="s">
        <v>342</v>
      </c>
      <c r="F7" s="184">
        <f>SUM(F60,F66,F67,F18,F20,F28,F29,F31,F33,F34,F35,F38,F44,F78,F92,F93,F95,F101,F110,F111,F114)</f>
        <v>155315.9</v>
      </c>
      <c r="G7" s="14">
        <f>SUM(G60,G66,G67,G18,G20,G28,G29,G31,G33,G34,G35,G38,G44,G78,G92,G93,G95,G101,G108,G110,G111,G114)</f>
        <v>119284.5</v>
      </c>
      <c r="H7" s="14">
        <f>SUM(H60,H66,H67,H18,H20,H28,H29,H31,H33,H34,H35,H38,H44,H78,H92,H93,H95,H101,H108,H110,H111,H114)</f>
        <v>117556.40000000001</v>
      </c>
      <c r="I7" s="24">
        <f>H7/$H$6</f>
        <v>0.16805143709393061</v>
      </c>
      <c r="J7" s="14">
        <f>H7-G7</f>
        <v>-1728.0999999999913</v>
      </c>
      <c r="K7" s="151">
        <f t="shared" ref="K7:K8" si="0">IFERROR(100%*(H7/G7),"")</f>
        <v>0.98551278665710973</v>
      </c>
      <c r="L7" s="14">
        <f t="shared" ref="L7:O7" si="1">SUM(L60,L66,L67,L18,L20,L28,L29,L31,L33,L34,L35,L38,L44,L78,L92,L93,L95,L101,L108,L110,L111,L114)</f>
        <v>3943</v>
      </c>
      <c r="M7" s="14">
        <f t="shared" si="1"/>
        <v>3943</v>
      </c>
      <c r="N7" s="14">
        <f>SUM(N60,N66,N67,N18,N20,N28,N29,N31,N33,N34,N35,N38,N44,N78,N92,N93,N95,N101,N108,N110,N111,N114)</f>
        <v>3656.3</v>
      </c>
      <c r="O7" s="14">
        <f t="shared" si="1"/>
        <v>0</v>
      </c>
      <c r="P7" s="14">
        <f t="shared" ref="P7:P70" si="2">O7-N7</f>
        <v>-3656.3</v>
      </c>
      <c r="Q7" s="186">
        <f t="shared" ref="Q7:Q70" si="3">IFERROR(100%*(O7/N7),"")</f>
        <v>0</v>
      </c>
      <c r="R7" s="184">
        <f t="shared" ref="R7:R80" si="4">SUM(F7,L7)</f>
        <v>159258.9</v>
      </c>
      <c r="S7" s="14">
        <f t="shared" ref="S7:S80" si="5">SUM(F7,M7)</f>
        <v>159258.9</v>
      </c>
      <c r="T7" s="14">
        <f>SUM(G7,N7)</f>
        <v>122940.8</v>
      </c>
      <c r="U7" s="14">
        <f>SUM(H7,O7)</f>
        <v>117556.40000000001</v>
      </c>
      <c r="V7" s="14">
        <f t="shared" ref="V7:V80" si="6">U7-T7</f>
        <v>-5384.3999999999942</v>
      </c>
      <c r="W7" s="151">
        <f t="shared" ref="W7:W68" si="7">IFERROR(100%*(U7/T7),"")</f>
        <v>0.9562033108618132</v>
      </c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</row>
    <row r="8" spans="1:196" s="1" customFormat="1" ht="27.75" customHeight="1" x14ac:dyDescent="0.3">
      <c r="A8" s="152"/>
      <c r="B8" s="53"/>
      <c r="C8" s="53"/>
      <c r="D8" s="53"/>
      <c r="E8" s="169" t="s">
        <v>38</v>
      </c>
      <c r="F8" s="21">
        <f>SUM(F74,F69,F49,F36,F9)</f>
        <v>523001.69999999995</v>
      </c>
      <c r="G8" s="141">
        <f>SUM(G74,G69,G49,G36,G9)</f>
        <v>411319.49999999994</v>
      </c>
      <c r="H8" s="14">
        <f>SUM(H74,H69,H49,H36,H9)</f>
        <v>366077.39999999997</v>
      </c>
      <c r="I8" s="24">
        <f t="shared" ref="I8:I80" si="8">H8/$H$6</f>
        <v>0.52332185366011263</v>
      </c>
      <c r="J8" s="14">
        <f t="shared" ref="J8:J71" si="9">H8-G8</f>
        <v>-45242.099999999977</v>
      </c>
      <c r="K8" s="151">
        <f t="shared" si="0"/>
        <v>0.89000740300423398</v>
      </c>
      <c r="L8" s="140">
        <f>SUM(L74,L69,L49,L36,L9)</f>
        <v>27457.599999999999</v>
      </c>
      <c r="M8" s="141">
        <f>SUM(M74,M69,M49,M36,M9)</f>
        <v>92981.4</v>
      </c>
      <c r="N8" s="14">
        <f>SUM(N74,N69,N49,N36,N9)</f>
        <v>88372.499999999971</v>
      </c>
      <c r="O8" s="14">
        <f>SUM(O74,O69,O49,O36,O9)</f>
        <v>77651.699999999983</v>
      </c>
      <c r="P8" s="14">
        <f t="shared" si="2"/>
        <v>-10720.799999999988</v>
      </c>
      <c r="Q8" s="186">
        <f t="shared" si="3"/>
        <v>0.87868624289230257</v>
      </c>
      <c r="R8" s="184">
        <f t="shared" si="4"/>
        <v>550459.29999999993</v>
      </c>
      <c r="S8" s="14">
        <f t="shared" si="5"/>
        <v>615983.1</v>
      </c>
      <c r="T8" s="14">
        <f t="shared" ref="T8:U80" si="10">SUM(G8,N8)</f>
        <v>499691.99999999988</v>
      </c>
      <c r="U8" s="14">
        <f t="shared" ref="U8:U9" si="11">SUM(H8,O8)</f>
        <v>443729.1</v>
      </c>
      <c r="V8" s="14">
        <f t="shared" si="6"/>
        <v>-55962.899999999907</v>
      </c>
      <c r="W8" s="151">
        <f t="shared" si="7"/>
        <v>0.88800521121010556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50">
        <v>1</v>
      </c>
      <c r="B9" s="49" t="s">
        <v>13</v>
      </c>
      <c r="C9" s="49" t="s">
        <v>53</v>
      </c>
      <c r="D9" s="49"/>
      <c r="E9" s="168" t="s">
        <v>302</v>
      </c>
      <c r="F9" s="184">
        <f>F10+F11+F18+F19+F21+F24+F25+F26+F27+F29+F30+F32+F33+F34+F35</f>
        <v>436214</v>
      </c>
      <c r="G9" s="14">
        <f>G10+G11+G18+G19+G21+G24+G25+G26+G27+G29+G30+G32+G33+G34+G35</f>
        <v>341603.49999999994</v>
      </c>
      <c r="H9" s="14">
        <f>H10+H11+H18+H19+H21+H24+H25+H26+H27+H29+H30+H32+H33+H34+H35</f>
        <v>307842.89999999997</v>
      </c>
      <c r="I9" s="24">
        <f t="shared" si="8"/>
        <v>0.44007337536844582</v>
      </c>
      <c r="J9" s="14">
        <f t="shared" si="9"/>
        <v>-33760.599999999977</v>
      </c>
      <c r="K9" s="151">
        <f>IFERROR(100%*(H9/G9),"")</f>
        <v>0.90117021634731498</v>
      </c>
      <c r="L9" s="14">
        <f>L10+L11+L18+L19+L21+L24+L25+L26+L27+L29+L30+L32+L33+L34+L35</f>
        <v>10998.1</v>
      </c>
      <c r="M9" s="14">
        <f>M10+M11+M18+M19+M21+M24+M25+M26+M27+M29+M30+M32+M33+M34+M35</f>
        <v>75088.499999999985</v>
      </c>
      <c r="N9" s="14">
        <f>N10+N11+N18+N19+N21+N24+N25+N26+N27+N29+N30+N32+N33+N34+N35</f>
        <v>72783.599999999977</v>
      </c>
      <c r="O9" s="14">
        <f>O10+O11+O18+O19+O21+O24+O25+O26+O27+O29+O30+O32+O33+O34+O35</f>
        <v>70070.199999999983</v>
      </c>
      <c r="P9" s="14">
        <f t="shared" si="2"/>
        <v>-2713.3999999999942</v>
      </c>
      <c r="Q9" s="186">
        <f t="shared" si="3"/>
        <v>0.962719623651482</v>
      </c>
      <c r="R9" s="184">
        <f t="shared" ref="R9" si="12">SUM(F9,L9)</f>
        <v>447212.1</v>
      </c>
      <c r="S9" s="14">
        <f t="shared" ref="S9" si="13">SUM(F9,M9)</f>
        <v>511302.5</v>
      </c>
      <c r="T9" s="14">
        <f t="shared" ref="T9" si="14">SUM(G9,N9)</f>
        <v>414387.09999999992</v>
      </c>
      <c r="U9" s="14">
        <f t="shared" si="11"/>
        <v>377913.1</v>
      </c>
      <c r="V9" s="14">
        <f t="shared" si="6"/>
        <v>-36473.999999999942</v>
      </c>
      <c r="W9" s="151">
        <f t="shared" si="7"/>
        <v>0.91198085075524804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52"/>
      <c r="B10" s="54">
        <v>70101</v>
      </c>
      <c r="C10" s="202">
        <v>1010</v>
      </c>
      <c r="D10" s="203" t="s">
        <v>54</v>
      </c>
      <c r="E10" s="278" t="s">
        <v>126</v>
      </c>
      <c r="F10" s="22">
        <v>131873.9</v>
      </c>
      <c r="G10" s="17">
        <v>101835.5</v>
      </c>
      <c r="H10" s="17">
        <v>89428</v>
      </c>
      <c r="I10" s="19">
        <f t="shared" si="8"/>
        <v>0.12784079740818899</v>
      </c>
      <c r="J10" s="15">
        <f t="shared" si="9"/>
        <v>-12407.5</v>
      </c>
      <c r="K10" s="153">
        <f t="shared" ref="K10:K71" si="15">IFERROR(100%*(H10/G10),"")</f>
        <v>0.87816134844921467</v>
      </c>
      <c r="L10" s="174">
        <v>3653.8</v>
      </c>
      <c r="M10" s="15">
        <v>3993.7</v>
      </c>
      <c r="N10" s="15">
        <v>2171.6999999999998</v>
      </c>
      <c r="O10" s="15">
        <v>2171.6999999999998</v>
      </c>
      <c r="P10" s="15">
        <f t="shared" si="2"/>
        <v>0</v>
      </c>
      <c r="Q10" s="326">
        <f t="shared" si="3"/>
        <v>1</v>
      </c>
      <c r="R10" s="189">
        <f t="shared" si="4"/>
        <v>135527.69999999998</v>
      </c>
      <c r="S10" s="15">
        <f t="shared" si="5"/>
        <v>135867.6</v>
      </c>
      <c r="T10" s="15">
        <f>SUM(G10,N10)</f>
        <v>104007.2</v>
      </c>
      <c r="U10" s="15">
        <f>SUM(H10,O10)</f>
        <v>91599.7</v>
      </c>
      <c r="V10" s="15">
        <f t="shared" si="6"/>
        <v>-12407.5</v>
      </c>
      <c r="W10" s="153">
        <f t="shared" si="7"/>
        <v>0.88070537424332163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239" customFormat="1" ht="42.75" customHeight="1" x14ac:dyDescent="0.3">
      <c r="A11" s="235"/>
      <c r="B11" s="206" t="s">
        <v>22</v>
      </c>
      <c r="C11" s="205">
        <v>1021</v>
      </c>
      <c r="D11" s="206" t="s">
        <v>55</v>
      </c>
      <c r="E11" s="278" t="s">
        <v>328</v>
      </c>
      <c r="F11" s="22">
        <v>121162.5</v>
      </c>
      <c r="G11" s="17">
        <v>99083.1</v>
      </c>
      <c r="H11" s="17">
        <v>80702.7</v>
      </c>
      <c r="I11" s="19">
        <f t="shared" si="8"/>
        <v>0.11536764236026582</v>
      </c>
      <c r="J11" s="15">
        <f t="shared" si="9"/>
        <v>-18380.400000000009</v>
      </c>
      <c r="K11" s="153">
        <f t="shared" si="15"/>
        <v>0.81449510562346139</v>
      </c>
      <c r="L11" s="174">
        <v>6964.3</v>
      </c>
      <c r="M11" s="15">
        <v>70679.199999999997</v>
      </c>
      <c r="N11" s="15">
        <v>70328.7</v>
      </c>
      <c r="O11" s="15">
        <v>67715.7</v>
      </c>
      <c r="P11" s="15">
        <f t="shared" si="2"/>
        <v>-2613</v>
      </c>
      <c r="Q11" s="326">
        <f t="shared" si="3"/>
        <v>0.96284589363943884</v>
      </c>
      <c r="R11" s="189">
        <f t="shared" si="4"/>
        <v>128126.8</v>
      </c>
      <c r="S11" s="15">
        <f t="shared" si="5"/>
        <v>191841.7</v>
      </c>
      <c r="T11" s="15">
        <f t="shared" si="10"/>
        <v>169411.8</v>
      </c>
      <c r="U11" s="15">
        <f t="shared" ref="U11:U72" si="16">SUM(H11,O11)</f>
        <v>148418.4</v>
      </c>
      <c r="V11" s="15">
        <f t="shared" si="6"/>
        <v>-20993.399999999994</v>
      </c>
      <c r="W11" s="153">
        <f t="shared" si="7"/>
        <v>0.87608065081653108</v>
      </c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37"/>
      <c r="DW11" s="237"/>
      <c r="DX11" s="237"/>
      <c r="DY11" s="237"/>
      <c r="DZ11" s="237"/>
      <c r="EA11" s="237"/>
      <c r="EB11" s="237"/>
      <c r="EC11" s="237"/>
      <c r="ED11" s="237"/>
      <c r="EE11" s="237"/>
      <c r="EF11" s="237"/>
      <c r="EG11" s="237"/>
      <c r="EH11" s="237"/>
      <c r="EI11" s="237"/>
      <c r="EJ11" s="237"/>
      <c r="EK11" s="237"/>
      <c r="EL11" s="237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8"/>
      <c r="GF11" s="238"/>
      <c r="GG11" s="238"/>
      <c r="GH11" s="238"/>
      <c r="GI11" s="238"/>
      <c r="GJ11" s="238"/>
      <c r="GK11" s="238"/>
      <c r="GL11" s="238"/>
      <c r="GM11" s="238"/>
      <c r="GN11" s="238"/>
    </row>
    <row r="12" spans="1:196" s="239" customFormat="1" ht="67.150000000000006" hidden="1" customHeight="1" x14ac:dyDescent="0.3">
      <c r="A12" s="235"/>
      <c r="B12" s="206"/>
      <c r="C12" s="205"/>
      <c r="D12" s="206"/>
      <c r="E12" s="279" t="s">
        <v>213</v>
      </c>
      <c r="F12" s="22"/>
      <c r="G12" s="17"/>
      <c r="H12" s="17"/>
      <c r="I12" s="19">
        <f t="shared" si="8"/>
        <v>0</v>
      </c>
      <c r="J12" s="15">
        <f t="shared" si="9"/>
        <v>0</v>
      </c>
      <c r="K12" s="153" t="str">
        <f t="shared" si="15"/>
        <v/>
      </c>
      <c r="L12" s="174"/>
      <c r="M12" s="15"/>
      <c r="N12" s="15"/>
      <c r="O12" s="15"/>
      <c r="P12" s="14">
        <f t="shared" si="2"/>
        <v>0</v>
      </c>
      <c r="Q12" s="186" t="str">
        <f t="shared" si="3"/>
        <v/>
      </c>
      <c r="R12" s="189">
        <f t="shared" si="4"/>
        <v>0</v>
      </c>
      <c r="S12" s="15">
        <f t="shared" si="5"/>
        <v>0</v>
      </c>
      <c r="T12" s="15">
        <f t="shared" si="10"/>
        <v>0</v>
      </c>
      <c r="U12" s="15">
        <f t="shared" si="16"/>
        <v>0</v>
      </c>
      <c r="V12" s="15">
        <f t="shared" si="6"/>
        <v>0</v>
      </c>
      <c r="W12" s="153" t="str">
        <f t="shared" si="7"/>
        <v/>
      </c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37"/>
      <c r="DW12" s="237"/>
      <c r="DX12" s="237"/>
      <c r="DY12" s="237"/>
      <c r="DZ12" s="237"/>
      <c r="EA12" s="237"/>
      <c r="EB12" s="237"/>
      <c r="EC12" s="237"/>
      <c r="ED12" s="237"/>
      <c r="EE12" s="237"/>
      <c r="EF12" s="237"/>
      <c r="EG12" s="237"/>
      <c r="EH12" s="237"/>
      <c r="EI12" s="237"/>
      <c r="EJ12" s="237"/>
      <c r="EK12" s="237"/>
      <c r="EL12" s="237"/>
      <c r="EM12" s="237"/>
      <c r="EN12" s="237"/>
      <c r="EO12" s="237"/>
      <c r="EP12" s="237"/>
      <c r="EQ12" s="237"/>
      <c r="ER12" s="237"/>
      <c r="ES12" s="237"/>
      <c r="ET12" s="237"/>
      <c r="EU12" s="237"/>
      <c r="EV12" s="237"/>
      <c r="EW12" s="237"/>
      <c r="EX12" s="237"/>
      <c r="EY12" s="237"/>
      <c r="EZ12" s="237"/>
      <c r="FA12" s="237"/>
      <c r="FB12" s="237"/>
      <c r="FC12" s="237"/>
      <c r="FD12" s="237"/>
      <c r="FE12" s="237"/>
      <c r="FF12" s="237"/>
      <c r="FG12" s="237"/>
      <c r="FH12" s="237"/>
      <c r="FI12" s="237"/>
      <c r="FJ12" s="237"/>
      <c r="FK12" s="237"/>
      <c r="FL12" s="237"/>
      <c r="FM12" s="237"/>
      <c r="FN12" s="237"/>
      <c r="FO12" s="237"/>
      <c r="FP12" s="237"/>
      <c r="FQ12" s="237"/>
      <c r="FR12" s="237"/>
      <c r="FS12" s="237"/>
      <c r="FT12" s="237"/>
      <c r="FU12" s="237"/>
      <c r="FV12" s="237"/>
      <c r="FW12" s="237"/>
      <c r="FX12" s="237"/>
      <c r="FY12" s="237"/>
      <c r="FZ12" s="237"/>
      <c r="GA12" s="237"/>
      <c r="GB12" s="237"/>
      <c r="GC12" s="237"/>
      <c r="GD12" s="237"/>
      <c r="GE12" s="238"/>
      <c r="GF12" s="238"/>
      <c r="GG12" s="238"/>
      <c r="GH12" s="238"/>
      <c r="GI12" s="238"/>
      <c r="GJ12" s="238"/>
      <c r="GK12" s="238"/>
      <c r="GL12" s="238"/>
      <c r="GM12" s="238"/>
      <c r="GN12" s="238"/>
    </row>
    <row r="13" spans="1:196" s="239" customFormat="1" ht="81.599999999999994" hidden="1" customHeight="1" x14ac:dyDescent="0.3">
      <c r="A13" s="235"/>
      <c r="B13" s="206"/>
      <c r="C13" s="205"/>
      <c r="D13" s="206"/>
      <c r="E13" s="279" t="s">
        <v>212</v>
      </c>
      <c r="F13" s="22"/>
      <c r="G13" s="17"/>
      <c r="H13" s="17"/>
      <c r="I13" s="19">
        <f t="shared" si="8"/>
        <v>0</v>
      </c>
      <c r="J13" s="15">
        <f t="shared" si="9"/>
        <v>0</v>
      </c>
      <c r="K13" s="153" t="str">
        <f t="shared" si="15"/>
        <v/>
      </c>
      <c r="L13" s="174"/>
      <c r="M13" s="15"/>
      <c r="N13" s="15"/>
      <c r="O13" s="15"/>
      <c r="P13" s="14">
        <f t="shared" si="2"/>
        <v>0</v>
      </c>
      <c r="Q13" s="186" t="str">
        <f t="shared" si="3"/>
        <v/>
      </c>
      <c r="R13" s="189">
        <f t="shared" si="4"/>
        <v>0</v>
      </c>
      <c r="S13" s="15">
        <f t="shared" si="5"/>
        <v>0</v>
      </c>
      <c r="T13" s="15">
        <f t="shared" si="10"/>
        <v>0</v>
      </c>
      <c r="U13" s="15">
        <f t="shared" si="16"/>
        <v>0</v>
      </c>
      <c r="V13" s="15">
        <f t="shared" si="6"/>
        <v>0</v>
      </c>
      <c r="W13" s="153" t="str">
        <f t="shared" si="7"/>
        <v/>
      </c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37"/>
      <c r="EE13" s="237"/>
      <c r="EF13" s="237"/>
      <c r="EG13" s="237"/>
      <c r="EH13" s="237"/>
      <c r="EI13" s="237"/>
      <c r="EJ13" s="237"/>
      <c r="EK13" s="237"/>
      <c r="EL13" s="237"/>
      <c r="EM13" s="237"/>
      <c r="EN13" s="237"/>
      <c r="EO13" s="237"/>
      <c r="EP13" s="237"/>
      <c r="EQ13" s="237"/>
      <c r="ER13" s="237"/>
      <c r="ES13" s="237"/>
      <c r="ET13" s="237"/>
      <c r="EU13" s="237"/>
      <c r="EV13" s="237"/>
      <c r="EW13" s="237"/>
      <c r="EX13" s="237"/>
      <c r="EY13" s="237"/>
      <c r="EZ13" s="237"/>
      <c r="FA13" s="237"/>
      <c r="FB13" s="237"/>
      <c r="FC13" s="237"/>
      <c r="FD13" s="237"/>
      <c r="FE13" s="237"/>
      <c r="FF13" s="237"/>
      <c r="FG13" s="237"/>
      <c r="FH13" s="237"/>
      <c r="FI13" s="237"/>
      <c r="FJ13" s="237"/>
      <c r="FK13" s="237"/>
      <c r="FL13" s="237"/>
      <c r="FM13" s="237"/>
      <c r="FN13" s="237"/>
      <c r="FO13" s="237"/>
      <c r="FP13" s="237"/>
      <c r="FQ13" s="237"/>
      <c r="FR13" s="237"/>
      <c r="FS13" s="237"/>
      <c r="FT13" s="237"/>
      <c r="FU13" s="237"/>
      <c r="FV13" s="237"/>
      <c r="FW13" s="237"/>
      <c r="FX13" s="237"/>
      <c r="FY13" s="237"/>
      <c r="FZ13" s="237"/>
      <c r="GA13" s="237"/>
      <c r="GB13" s="237"/>
      <c r="GC13" s="237"/>
      <c r="GD13" s="237"/>
      <c r="GE13" s="238"/>
      <c r="GF13" s="238"/>
      <c r="GG13" s="238"/>
      <c r="GH13" s="238"/>
      <c r="GI13" s="238"/>
      <c r="GJ13" s="238"/>
      <c r="GK13" s="238"/>
      <c r="GL13" s="238"/>
      <c r="GM13" s="238"/>
      <c r="GN13" s="238"/>
    </row>
    <row r="14" spans="1:196" s="243" customFormat="1" ht="66" hidden="1" customHeight="1" x14ac:dyDescent="0.3">
      <c r="A14" s="240"/>
      <c r="B14" s="206"/>
      <c r="C14" s="205"/>
      <c r="D14" s="206"/>
      <c r="E14" s="279" t="s">
        <v>193</v>
      </c>
      <c r="F14" s="23"/>
      <c r="G14" s="47"/>
      <c r="H14" s="47"/>
      <c r="I14" s="19">
        <f t="shared" si="8"/>
        <v>0</v>
      </c>
      <c r="J14" s="15">
        <f t="shared" si="9"/>
        <v>0</v>
      </c>
      <c r="K14" s="153" t="str">
        <f t="shared" si="15"/>
        <v/>
      </c>
      <c r="L14" s="219"/>
      <c r="M14" s="220"/>
      <c r="N14" s="220"/>
      <c r="O14" s="220"/>
      <c r="P14" s="14">
        <f t="shared" si="2"/>
        <v>0</v>
      </c>
      <c r="Q14" s="186" t="str">
        <f t="shared" si="3"/>
        <v/>
      </c>
      <c r="R14" s="189">
        <f t="shared" si="4"/>
        <v>0</v>
      </c>
      <c r="S14" s="15">
        <f t="shared" si="5"/>
        <v>0</v>
      </c>
      <c r="T14" s="15">
        <f t="shared" si="10"/>
        <v>0</v>
      </c>
      <c r="U14" s="15">
        <f t="shared" si="16"/>
        <v>0</v>
      </c>
      <c r="V14" s="15">
        <f t="shared" si="6"/>
        <v>0</v>
      </c>
      <c r="W14" s="153" t="str">
        <f t="shared" si="7"/>
        <v/>
      </c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41"/>
      <c r="CV14" s="241"/>
      <c r="CW14" s="241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</row>
    <row r="15" spans="1:196" s="243" customFormat="1" ht="81" hidden="1" customHeight="1" x14ac:dyDescent="0.3">
      <c r="A15" s="240"/>
      <c r="B15" s="206"/>
      <c r="C15" s="205"/>
      <c r="D15" s="206"/>
      <c r="E15" s="279" t="s">
        <v>209</v>
      </c>
      <c r="F15" s="221"/>
      <c r="G15" s="220"/>
      <c r="H15" s="47"/>
      <c r="I15" s="19">
        <f t="shared" si="8"/>
        <v>0</v>
      </c>
      <c r="J15" s="15">
        <f t="shared" si="9"/>
        <v>0</v>
      </c>
      <c r="K15" s="153" t="str">
        <f t="shared" si="15"/>
        <v/>
      </c>
      <c r="L15" s="222"/>
      <c r="M15" s="47"/>
      <c r="N15" s="47"/>
      <c r="O15" s="47"/>
      <c r="P15" s="14">
        <f t="shared" si="2"/>
        <v>0</v>
      </c>
      <c r="Q15" s="186" t="str">
        <f t="shared" si="3"/>
        <v/>
      </c>
      <c r="R15" s="223">
        <f t="shared" si="4"/>
        <v>0</v>
      </c>
      <c r="S15" s="47">
        <f t="shared" si="5"/>
        <v>0</v>
      </c>
      <c r="T15" s="47">
        <f t="shared" si="10"/>
        <v>0</v>
      </c>
      <c r="U15" s="15">
        <f t="shared" si="16"/>
        <v>0</v>
      </c>
      <c r="V15" s="15">
        <f t="shared" si="6"/>
        <v>0</v>
      </c>
      <c r="W15" s="153" t="str">
        <f t="shared" si="7"/>
        <v/>
      </c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</row>
    <row r="16" spans="1:196" s="243" customFormat="1" ht="81.599999999999994" hidden="1" customHeight="1" x14ac:dyDescent="0.3">
      <c r="A16" s="240"/>
      <c r="B16" s="206"/>
      <c r="C16" s="205"/>
      <c r="D16" s="206"/>
      <c r="E16" s="279" t="s">
        <v>208</v>
      </c>
      <c r="F16" s="224"/>
      <c r="G16" s="220"/>
      <c r="H16" s="220"/>
      <c r="I16" s="40">
        <f t="shared" si="8"/>
        <v>0</v>
      </c>
      <c r="J16" s="15">
        <f t="shared" si="9"/>
        <v>0</v>
      </c>
      <c r="K16" s="153" t="str">
        <f t="shared" si="15"/>
        <v/>
      </c>
      <c r="L16" s="222"/>
      <c r="M16" s="47"/>
      <c r="N16" s="47"/>
      <c r="O16" s="47"/>
      <c r="P16" s="14">
        <f t="shared" si="2"/>
        <v>0</v>
      </c>
      <c r="Q16" s="186" t="str">
        <f t="shared" si="3"/>
        <v/>
      </c>
      <c r="R16" s="223">
        <f t="shared" si="4"/>
        <v>0</v>
      </c>
      <c r="S16" s="47">
        <f t="shared" si="5"/>
        <v>0</v>
      </c>
      <c r="T16" s="47">
        <f t="shared" si="10"/>
        <v>0</v>
      </c>
      <c r="U16" s="15">
        <f t="shared" si="16"/>
        <v>0</v>
      </c>
      <c r="V16" s="15">
        <f t="shared" si="6"/>
        <v>0</v>
      </c>
      <c r="W16" s="153" t="str">
        <f t="shared" si="7"/>
        <v/>
      </c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  <c r="CS16" s="241"/>
      <c r="CT16" s="241"/>
      <c r="CU16" s="241"/>
      <c r="CV16" s="241"/>
      <c r="CW16" s="241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2"/>
      <c r="GF16" s="242"/>
      <c r="GG16" s="242"/>
      <c r="GH16" s="242"/>
      <c r="GI16" s="242"/>
      <c r="GJ16" s="242"/>
      <c r="GK16" s="242"/>
      <c r="GL16" s="242"/>
      <c r="GM16" s="242"/>
      <c r="GN16" s="242"/>
    </row>
    <row r="17" spans="1:196" s="243" customFormat="1" ht="78" hidden="1" customHeight="1" x14ac:dyDescent="0.3">
      <c r="A17" s="240"/>
      <c r="B17" s="206"/>
      <c r="C17" s="205"/>
      <c r="D17" s="206"/>
      <c r="E17" s="279" t="s">
        <v>243</v>
      </c>
      <c r="F17" s="23"/>
      <c r="G17" s="15"/>
      <c r="H17" s="15"/>
      <c r="I17" s="19">
        <f t="shared" si="8"/>
        <v>0</v>
      </c>
      <c r="J17" s="15">
        <f t="shared" si="9"/>
        <v>0</v>
      </c>
      <c r="K17" s="153" t="str">
        <f t="shared" si="15"/>
        <v/>
      </c>
      <c r="L17" s="222"/>
      <c r="M17" s="47"/>
      <c r="N17" s="47"/>
      <c r="O17" s="47"/>
      <c r="P17" s="14">
        <f t="shared" si="2"/>
        <v>0</v>
      </c>
      <c r="Q17" s="186" t="str">
        <f t="shared" si="3"/>
        <v/>
      </c>
      <c r="R17" s="189">
        <f t="shared" si="4"/>
        <v>0</v>
      </c>
      <c r="S17" s="15">
        <f t="shared" si="5"/>
        <v>0</v>
      </c>
      <c r="T17" s="15">
        <f t="shared" si="10"/>
        <v>0</v>
      </c>
      <c r="U17" s="15">
        <f t="shared" si="16"/>
        <v>0</v>
      </c>
      <c r="V17" s="15">
        <f t="shared" si="6"/>
        <v>0</v>
      </c>
      <c r="W17" s="153" t="str">
        <f t="shared" si="7"/>
        <v/>
      </c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  <c r="CV17" s="241"/>
      <c r="CW17" s="241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</row>
    <row r="18" spans="1:196" s="239" customFormat="1" ht="58.5" customHeight="1" x14ac:dyDescent="0.3">
      <c r="A18" s="235"/>
      <c r="B18" s="206" t="s">
        <v>22</v>
      </c>
      <c r="C18" s="205">
        <v>1031</v>
      </c>
      <c r="D18" s="206" t="s">
        <v>55</v>
      </c>
      <c r="E18" s="278" t="s">
        <v>329</v>
      </c>
      <c r="F18" s="22">
        <v>152205.9</v>
      </c>
      <c r="G18" s="17">
        <v>116832</v>
      </c>
      <c r="H18" s="17">
        <v>115823.1</v>
      </c>
      <c r="I18" s="19">
        <f t="shared" si="8"/>
        <v>0.16557361746084462</v>
      </c>
      <c r="J18" s="15">
        <f t="shared" si="9"/>
        <v>-1008.8999999999942</v>
      </c>
      <c r="K18" s="153">
        <f t="shared" si="15"/>
        <v>0.99136452341824166</v>
      </c>
      <c r="L18" s="174"/>
      <c r="M18" s="15"/>
      <c r="N18" s="15"/>
      <c r="O18" s="15"/>
      <c r="P18" s="14">
        <f t="shared" si="2"/>
        <v>0</v>
      </c>
      <c r="Q18" s="186" t="str">
        <f t="shared" si="3"/>
        <v/>
      </c>
      <c r="R18" s="189">
        <f t="shared" si="4"/>
        <v>152205.9</v>
      </c>
      <c r="S18" s="15">
        <f t="shared" si="5"/>
        <v>152205.9</v>
      </c>
      <c r="T18" s="15">
        <f t="shared" si="10"/>
        <v>116832</v>
      </c>
      <c r="U18" s="15">
        <f t="shared" si="16"/>
        <v>115823.1</v>
      </c>
      <c r="V18" s="15">
        <f t="shared" si="6"/>
        <v>-1008.8999999999942</v>
      </c>
      <c r="W18" s="153">
        <f t="shared" si="7"/>
        <v>0.99136452341824166</v>
      </c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37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  <c r="EH18" s="237"/>
      <c r="EI18" s="237"/>
      <c r="EJ18" s="237"/>
      <c r="EK18" s="237"/>
      <c r="EL18" s="237"/>
      <c r="EM18" s="237"/>
      <c r="EN18" s="237"/>
      <c r="EO18" s="237"/>
      <c r="EP18" s="237"/>
      <c r="EQ18" s="237"/>
      <c r="ER18" s="237"/>
      <c r="ES18" s="237"/>
      <c r="ET18" s="237"/>
      <c r="EU18" s="237"/>
      <c r="EV18" s="237"/>
      <c r="EW18" s="237"/>
      <c r="EX18" s="237"/>
      <c r="EY18" s="237"/>
      <c r="EZ18" s="237"/>
      <c r="FA18" s="237"/>
      <c r="FB18" s="237"/>
      <c r="FC18" s="237"/>
      <c r="FD18" s="237"/>
      <c r="FE18" s="237"/>
      <c r="FF18" s="237"/>
      <c r="FG18" s="237"/>
      <c r="FH18" s="237"/>
      <c r="FI18" s="237"/>
      <c r="FJ18" s="237"/>
      <c r="FK18" s="237"/>
      <c r="FL18" s="237"/>
      <c r="FM18" s="237"/>
      <c r="FN18" s="237"/>
      <c r="FO18" s="237"/>
      <c r="FP18" s="237"/>
      <c r="FQ18" s="237"/>
      <c r="FR18" s="237"/>
      <c r="FS18" s="237"/>
      <c r="FT18" s="237"/>
      <c r="FU18" s="237"/>
      <c r="FV18" s="237"/>
      <c r="FW18" s="237"/>
      <c r="FX18" s="237"/>
      <c r="FY18" s="237"/>
      <c r="FZ18" s="237"/>
      <c r="GA18" s="237"/>
      <c r="GB18" s="237"/>
      <c r="GC18" s="237"/>
      <c r="GD18" s="237"/>
      <c r="GE18" s="238"/>
      <c r="GF18" s="238"/>
      <c r="GG18" s="238"/>
      <c r="GH18" s="238"/>
      <c r="GI18" s="238"/>
      <c r="GJ18" s="238"/>
      <c r="GK18" s="238"/>
      <c r="GL18" s="238"/>
      <c r="GM18" s="238"/>
      <c r="GN18" s="238"/>
    </row>
    <row r="19" spans="1:196" ht="136.9" hidden="1" customHeight="1" x14ac:dyDescent="0.3">
      <c r="A19" s="152"/>
      <c r="B19" s="60" t="s">
        <v>22</v>
      </c>
      <c r="C19" s="61">
        <v>1060</v>
      </c>
      <c r="D19" s="60"/>
      <c r="E19" s="280" t="s">
        <v>252</v>
      </c>
      <c r="F19" s="22"/>
      <c r="G19" s="17"/>
      <c r="H19" s="17"/>
      <c r="I19" s="19">
        <f t="shared" ref="I19" si="17">H19/$H$6</f>
        <v>0</v>
      </c>
      <c r="J19" s="15">
        <f t="shared" si="9"/>
        <v>0</v>
      </c>
      <c r="K19" s="153" t="str">
        <f t="shared" si="15"/>
        <v/>
      </c>
      <c r="L19" s="174"/>
      <c r="M19" s="15"/>
      <c r="N19" s="15"/>
      <c r="O19" s="15"/>
      <c r="P19" s="14">
        <f t="shared" si="2"/>
        <v>0</v>
      </c>
      <c r="Q19" s="186" t="str">
        <f t="shared" si="3"/>
        <v/>
      </c>
      <c r="R19" s="189">
        <f t="shared" ref="R19" si="18">SUM(F19,L19)</f>
        <v>0</v>
      </c>
      <c r="S19" s="15">
        <f t="shared" ref="S19" si="19">SUM(F19,M19)</f>
        <v>0</v>
      </c>
      <c r="T19" s="15">
        <f t="shared" ref="T19" si="20">SUM(G19,N19)</f>
        <v>0</v>
      </c>
      <c r="U19" s="15">
        <f t="shared" si="16"/>
        <v>0</v>
      </c>
      <c r="V19" s="15">
        <f t="shared" ref="V19" si="21">U19-T19</f>
        <v>0</v>
      </c>
      <c r="W19" s="153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59" customFormat="1" ht="37.9" hidden="1" customHeight="1" x14ac:dyDescent="0.3">
      <c r="A20" s="154"/>
      <c r="B20" s="62" t="s">
        <v>22</v>
      </c>
      <c r="C20" s="63">
        <v>1061</v>
      </c>
      <c r="D20" s="62" t="s">
        <v>55</v>
      </c>
      <c r="E20" s="281" t="s">
        <v>253</v>
      </c>
      <c r="F20" s="25"/>
      <c r="G20" s="26"/>
      <c r="H20" s="26"/>
      <c r="I20" s="41">
        <f t="shared" ref="I20" si="22">H20/$H$6</f>
        <v>0</v>
      </c>
      <c r="J20" s="15">
        <f t="shared" si="9"/>
        <v>0</v>
      </c>
      <c r="K20" s="153" t="str">
        <f t="shared" si="15"/>
        <v/>
      </c>
      <c r="L20" s="175"/>
      <c r="M20" s="28"/>
      <c r="N20" s="28"/>
      <c r="O20" s="28"/>
      <c r="P20" s="14">
        <f t="shared" si="2"/>
        <v>0</v>
      </c>
      <c r="Q20" s="186" t="str">
        <f t="shared" si="3"/>
        <v/>
      </c>
      <c r="R20" s="190">
        <f t="shared" ref="R20" si="23">SUM(F20,L20)</f>
        <v>0</v>
      </c>
      <c r="S20" s="28">
        <f t="shared" ref="S20" si="24">SUM(F20,M20)</f>
        <v>0</v>
      </c>
      <c r="T20" s="28">
        <f t="shared" ref="T20" si="25">SUM(G20,N20)</f>
        <v>0</v>
      </c>
      <c r="U20" s="15">
        <f t="shared" si="16"/>
        <v>0</v>
      </c>
      <c r="V20" s="28">
        <f t="shared" ref="V20" si="26">U20-T20</f>
        <v>0</v>
      </c>
      <c r="W20" s="153" t="str">
        <f t="shared" si="7"/>
        <v/>
      </c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8"/>
      <c r="GF20" s="58"/>
      <c r="GG20" s="58"/>
      <c r="GH20" s="58"/>
      <c r="GI20" s="58"/>
      <c r="GJ20" s="58"/>
      <c r="GK20" s="58"/>
      <c r="GL20" s="58"/>
      <c r="GM20" s="58"/>
      <c r="GN20" s="58"/>
    </row>
    <row r="21" spans="1:196" ht="39.75" customHeight="1" x14ac:dyDescent="0.3">
      <c r="A21" s="152"/>
      <c r="B21" s="60" t="s">
        <v>23</v>
      </c>
      <c r="C21" s="205">
        <v>1070</v>
      </c>
      <c r="D21" s="206" t="s">
        <v>59</v>
      </c>
      <c r="E21" s="278" t="s">
        <v>223</v>
      </c>
      <c r="F21" s="22">
        <v>6422.6</v>
      </c>
      <c r="G21" s="17">
        <v>4906.5</v>
      </c>
      <c r="H21" s="17">
        <v>3990.1</v>
      </c>
      <c r="I21" s="19">
        <f t="shared" si="8"/>
        <v>5.7040028373486476E-3</v>
      </c>
      <c r="J21" s="15">
        <f t="shared" si="9"/>
        <v>-916.40000000000009</v>
      </c>
      <c r="K21" s="153">
        <f t="shared" si="15"/>
        <v>0.81322735147253644</v>
      </c>
      <c r="L21" s="174"/>
      <c r="M21" s="15"/>
      <c r="N21" s="15"/>
      <c r="O21" s="15"/>
      <c r="P21" s="14">
        <f t="shared" si="2"/>
        <v>0</v>
      </c>
      <c r="Q21" s="186" t="str">
        <f t="shared" si="3"/>
        <v/>
      </c>
      <c r="R21" s="189">
        <f t="shared" si="4"/>
        <v>6422.6</v>
      </c>
      <c r="S21" s="15">
        <f t="shared" si="5"/>
        <v>6422.6</v>
      </c>
      <c r="T21" s="15">
        <f t="shared" si="10"/>
        <v>4906.5</v>
      </c>
      <c r="U21" s="15">
        <f t="shared" si="16"/>
        <v>3990.1</v>
      </c>
      <c r="V21" s="15">
        <f t="shared" si="6"/>
        <v>-916.40000000000009</v>
      </c>
      <c r="W21" s="153">
        <f t="shared" si="7"/>
        <v>0.81322735147253644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59" customFormat="1" ht="49.9" hidden="1" customHeight="1" x14ac:dyDescent="0.3">
      <c r="A22" s="154"/>
      <c r="B22" s="62"/>
      <c r="C22" s="63"/>
      <c r="D22" s="62"/>
      <c r="E22" s="276" t="s">
        <v>205</v>
      </c>
      <c r="F22" s="25"/>
      <c r="G22" s="26"/>
      <c r="H22" s="26"/>
      <c r="I22" s="41">
        <f t="shared" si="8"/>
        <v>0</v>
      </c>
      <c r="J22" s="15">
        <f t="shared" si="9"/>
        <v>0</v>
      </c>
      <c r="K22" s="153" t="str">
        <f t="shared" si="15"/>
        <v/>
      </c>
      <c r="L22" s="175"/>
      <c r="M22" s="28"/>
      <c r="N22" s="28"/>
      <c r="O22" s="28"/>
      <c r="P22" s="14">
        <f t="shared" si="2"/>
        <v>0</v>
      </c>
      <c r="Q22" s="186" t="str">
        <f t="shared" si="3"/>
        <v/>
      </c>
      <c r="R22" s="190">
        <f t="shared" si="4"/>
        <v>0</v>
      </c>
      <c r="S22" s="28">
        <f t="shared" si="5"/>
        <v>0</v>
      </c>
      <c r="T22" s="28">
        <f t="shared" si="10"/>
        <v>0</v>
      </c>
      <c r="U22" s="15">
        <f t="shared" si="16"/>
        <v>0</v>
      </c>
      <c r="V22" s="28">
        <f t="shared" si="6"/>
        <v>0</v>
      </c>
      <c r="W22" s="153" t="str">
        <f t="shared" si="7"/>
        <v/>
      </c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8"/>
      <c r="GF22" s="58"/>
      <c r="GG22" s="58"/>
      <c r="GH22" s="58"/>
      <c r="GI22" s="58"/>
      <c r="GJ22" s="58"/>
      <c r="GK22" s="58"/>
      <c r="GL22" s="58"/>
      <c r="GM22" s="58"/>
      <c r="GN22" s="58"/>
    </row>
    <row r="23" spans="1:196" s="59" customFormat="1" ht="80.45" hidden="1" customHeight="1" x14ac:dyDescent="0.3">
      <c r="A23" s="154"/>
      <c r="B23" s="62"/>
      <c r="C23" s="63"/>
      <c r="D23" s="62"/>
      <c r="E23" s="276" t="s">
        <v>195</v>
      </c>
      <c r="F23" s="25"/>
      <c r="G23" s="26"/>
      <c r="H23" s="26"/>
      <c r="I23" s="41">
        <f t="shared" si="8"/>
        <v>0</v>
      </c>
      <c r="J23" s="15">
        <f t="shared" si="9"/>
        <v>0</v>
      </c>
      <c r="K23" s="153" t="str">
        <f t="shared" si="15"/>
        <v/>
      </c>
      <c r="L23" s="175"/>
      <c r="M23" s="28"/>
      <c r="N23" s="28"/>
      <c r="O23" s="28"/>
      <c r="P23" s="14">
        <f t="shared" si="2"/>
        <v>0</v>
      </c>
      <c r="Q23" s="186" t="str">
        <f t="shared" si="3"/>
        <v/>
      </c>
      <c r="R23" s="190">
        <f t="shared" si="4"/>
        <v>0</v>
      </c>
      <c r="S23" s="28">
        <f t="shared" si="5"/>
        <v>0</v>
      </c>
      <c r="T23" s="28">
        <f t="shared" si="10"/>
        <v>0</v>
      </c>
      <c r="U23" s="15">
        <f t="shared" si="16"/>
        <v>0</v>
      </c>
      <c r="V23" s="28">
        <f t="shared" si="6"/>
        <v>0</v>
      </c>
      <c r="W23" s="153" t="str">
        <f t="shared" si="7"/>
        <v/>
      </c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8"/>
      <c r="GF23" s="58"/>
      <c r="GG23" s="58"/>
      <c r="GH23" s="58"/>
      <c r="GI23" s="58"/>
      <c r="GJ23" s="58"/>
      <c r="GK23" s="58"/>
      <c r="GL23" s="58"/>
      <c r="GM23" s="58"/>
      <c r="GN23" s="58"/>
    </row>
    <row r="24" spans="1:196" ht="30.75" customHeight="1" x14ac:dyDescent="0.3">
      <c r="A24" s="152"/>
      <c r="B24" s="60" t="s">
        <v>23</v>
      </c>
      <c r="C24" s="205">
        <v>1080</v>
      </c>
      <c r="D24" s="206" t="s">
        <v>58</v>
      </c>
      <c r="E24" s="278" t="s">
        <v>299</v>
      </c>
      <c r="F24" s="22">
        <v>10758.4</v>
      </c>
      <c r="G24" s="17">
        <v>8301.1</v>
      </c>
      <c r="H24" s="17">
        <v>8049.6</v>
      </c>
      <c r="I24" s="19">
        <f t="shared" si="8"/>
        <v>1.1507215668660352E-2</v>
      </c>
      <c r="J24" s="15">
        <f t="shared" si="9"/>
        <v>-251.5</v>
      </c>
      <c r="K24" s="153">
        <f t="shared" si="15"/>
        <v>0.96970281047090146</v>
      </c>
      <c r="L24" s="174">
        <v>279.60000000000002</v>
      </c>
      <c r="M24" s="15">
        <v>310.8</v>
      </c>
      <c r="N24" s="15">
        <v>178.4</v>
      </c>
      <c r="O24" s="15">
        <v>178.4</v>
      </c>
      <c r="P24" s="15">
        <f t="shared" si="2"/>
        <v>0</v>
      </c>
      <c r="Q24" s="326">
        <f t="shared" si="3"/>
        <v>1</v>
      </c>
      <c r="R24" s="189">
        <f t="shared" si="4"/>
        <v>11038</v>
      </c>
      <c r="S24" s="15">
        <f t="shared" si="5"/>
        <v>11069.199999999999</v>
      </c>
      <c r="T24" s="15">
        <f t="shared" si="10"/>
        <v>8479.5</v>
      </c>
      <c r="U24" s="15">
        <f t="shared" si="16"/>
        <v>8228</v>
      </c>
      <c r="V24" s="15">
        <f t="shared" si="6"/>
        <v>-251.5</v>
      </c>
      <c r="W24" s="153">
        <f t="shared" si="7"/>
        <v>0.9703402323250192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28.5" customHeight="1" x14ac:dyDescent="0.3">
      <c r="A25" s="152"/>
      <c r="B25" s="60" t="s">
        <v>24</v>
      </c>
      <c r="C25" s="207" t="s">
        <v>231</v>
      </c>
      <c r="D25" s="207" t="s">
        <v>56</v>
      </c>
      <c r="E25" s="278" t="s">
        <v>232</v>
      </c>
      <c r="F25" s="22">
        <v>8150.2</v>
      </c>
      <c r="G25" s="17">
        <v>6203.1</v>
      </c>
      <c r="H25" s="17">
        <v>5949.1</v>
      </c>
      <c r="I25" s="19">
        <f t="shared" si="8"/>
        <v>8.5044693816372623E-3</v>
      </c>
      <c r="J25" s="15">
        <f t="shared" si="9"/>
        <v>-254</v>
      </c>
      <c r="K25" s="153">
        <f t="shared" si="15"/>
        <v>0.95905273169866678</v>
      </c>
      <c r="L25" s="174"/>
      <c r="M25" s="15"/>
      <c r="N25" s="15"/>
      <c r="O25" s="15"/>
      <c r="P25" s="14">
        <f t="shared" si="2"/>
        <v>0</v>
      </c>
      <c r="Q25" s="186" t="str">
        <f t="shared" si="3"/>
        <v/>
      </c>
      <c r="R25" s="189">
        <f t="shared" si="4"/>
        <v>8150.2</v>
      </c>
      <c r="S25" s="15">
        <f t="shared" si="5"/>
        <v>8150.2</v>
      </c>
      <c r="T25" s="15">
        <f t="shared" si="10"/>
        <v>6203.1</v>
      </c>
      <c r="U25" s="15">
        <f t="shared" si="16"/>
        <v>5949.1</v>
      </c>
      <c r="V25" s="15">
        <f t="shared" si="6"/>
        <v>-254</v>
      </c>
      <c r="W25" s="153">
        <f t="shared" si="7"/>
        <v>0.95905273169866678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52"/>
      <c r="B26" s="60"/>
      <c r="C26" s="207" t="s">
        <v>233</v>
      </c>
      <c r="D26" s="207" t="s">
        <v>56</v>
      </c>
      <c r="E26" s="277" t="s">
        <v>151</v>
      </c>
      <c r="F26" s="22">
        <v>10.9</v>
      </c>
      <c r="G26" s="17">
        <v>9.1</v>
      </c>
      <c r="H26" s="17">
        <v>9.1</v>
      </c>
      <c r="I26" s="39">
        <f t="shared" si="8"/>
        <v>1.3008803242994584E-5</v>
      </c>
      <c r="J26" s="15">
        <f t="shared" si="9"/>
        <v>0</v>
      </c>
      <c r="K26" s="153">
        <f t="shared" si="15"/>
        <v>1</v>
      </c>
      <c r="L26" s="174"/>
      <c r="M26" s="15"/>
      <c r="N26" s="15"/>
      <c r="O26" s="15"/>
      <c r="P26" s="14">
        <f t="shared" si="2"/>
        <v>0</v>
      </c>
      <c r="Q26" s="186" t="str">
        <f t="shared" si="3"/>
        <v/>
      </c>
      <c r="R26" s="189">
        <f t="shared" si="4"/>
        <v>10.9</v>
      </c>
      <c r="S26" s="15">
        <f t="shared" si="5"/>
        <v>10.9</v>
      </c>
      <c r="T26" s="15">
        <f t="shared" si="10"/>
        <v>9.1</v>
      </c>
      <c r="U26" s="15">
        <f t="shared" si="16"/>
        <v>9.1</v>
      </c>
      <c r="V26" s="15">
        <f t="shared" si="6"/>
        <v>0</v>
      </c>
      <c r="W26" s="153">
        <f t="shared" si="7"/>
        <v>1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52"/>
      <c r="B27" s="60" t="s">
        <v>25</v>
      </c>
      <c r="C27" s="207" t="s">
        <v>234</v>
      </c>
      <c r="D27" s="207" t="s">
        <v>56</v>
      </c>
      <c r="E27" s="278" t="s">
        <v>235</v>
      </c>
      <c r="F27" s="22">
        <v>600.20000000000005</v>
      </c>
      <c r="G27" s="17">
        <v>522.29999999999995</v>
      </c>
      <c r="H27" s="17">
        <v>472.4</v>
      </c>
      <c r="I27" s="19">
        <f t="shared" si="8"/>
        <v>6.753141375813892E-4</v>
      </c>
      <c r="J27" s="15">
        <f t="shared" si="9"/>
        <v>-49.899999999999977</v>
      </c>
      <c r="K27" s="153">
        <f t="shared" si="15"/>
        <v>0.90446103771778674</v>
      </c>
      <c r="L27" s="174"/>
      <c r="M27" s="15">
        <v>4.4000000000000004</v>
      </c>
      <c r="N27" s="15">
        <v>4.4000000000000004</v>
      </c>
      <c r="O27" s="15">
        <v>4.4000000000000004</v>
      </c>
      <c r="P27" s="15">
        <f t="shared" si="2"/>
        <v>0</v>
      </c>
      <c r="Q27" s="326">
        <f t="shared" si="3"/>
        <v>1</v>
      </c>
      <c r="R27" s="189">
        <f t="shared" si="4"/>
        <v>600.20000000000005</v>
      </c>
      <c r="S27" s="15">
        <f t="shared" si="5"/>
        <v>604.6</v>
      </c>
      <c r="T27" s="15">
        <f t="shared" si="10"/>
        <v>526.69999999999993</v>
      </c>
      <c r="U27" s="15">
        <f t="shared" si="16"/>
        <v>476.79999999999995</v>
      </c>
      <c r="V27" s="15">
        <f t="shared" si="6"/>
        <v>-49.899999999999977</v>
      </c>
      <c r="W27" s="153">
        <f t="shared" si="7"/>
        <v>0.90525916081260682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59" customFormat="1" ht="59.25" customHeight="1" x14ac:dyDescent="0.3">
      <c r="A28" s="154"/>
      <c r="B28" s="62"/>
      <c r="C28" s="72"/>
      <c r="D28" s="72"/>
      <c r="E28" s="281" t="s">
        <v>324</v>
      </c>
      <c r="F28" s="25">
        <v>152.4</v>
      </c>
      <c r="G28" s="214">
        <v>152.4</v>
      </c>
      <c r="H28" s="26">
        <v>17.600000000000001</v>
      </c>
      <c r="I28" s="45">
        <f t="shared" ref="I28" si="27">H28/$H$6</f>
        <v>2.5159883195242276E-5</v>
      </c>
      <c r="J28" s="15">
        <f t="shared" si="9"/>
        <v>-134.80000000000001</v>
      </c>
      <c r="K28" s="155">
        <f t="shared" si="15"/>
        <v>0.11548556430446194</v>
      </c>
      <c r="L28" s="175"/>
      <c r="M28" s="28"/>
      <c r="N28" s="28"/>
      <c r="O28" s="28"/>
      <c r="P28" s="15">
        <f t="shared" si="2"/>
        <v>0</v>
      </c>
      <c r="Q28" s="326" t="str">
        <f t="shared" si="3"/>
        <v/>
      </c>
      <c r="R28" s="190">
        <f t="shared" ref="R28" si="28">SUM(F28,L28)</f>
        <v>152.4</v>
      </c>
      <c r="S28" s="28">
        <f t="shared" ref="S28" si="29">SUM(F28,M28)</f>
        <v>152.4</v>
      </c>
      <c r="T28" s="28">
        <f t="shared" ref="T28" si="30">SUM(G28,N28)</f>
        <v>152.4</v>
      </c>
      <c r="U28" s="28">
        <f t="shared" si="16"/>
        <v>17.600000000000001</v>
      </c>
      <c r="V28" s="28">
        <f t="shared" si="6"/>
        <v>-134.80000000000001</v>
      </c>
      <c r="W28" s="155">
        <f t="shared" si="7"/>
        <v>0.11548556430446194</v>
      </c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8"/>
      <c r="GF28" s="58"/>
      <c r="GG28" s="58"/>
      <c r="GH28" s="58"/>
      <c r="GI28" s="58"/>
      <c r="GJ28" s="58"/>
      <c r="GK28" s="58"/>
      <c r="GL28" s="58"/>
      <c r="GM28" s="58"/>
      <c r="GN28" s="58"/>
    </row>
    <row r="29" spans="1:196" ht="40.5" customHeight="1" x14ac:dyDescent="0.3">
      <c r="A29" s="152"/>
      <c r="B29" s="60"/>
      <c r="C29" s="207" t="s">
        <v>240</v>
      </c>
      <c r="D29" s="207" t="s">
        <v>56</v>
      </c>
      <c r="E29" s="278" t="s">
        <v>356</v>
      </c>
      <c r="F29" s="192">
        <v>1743.6</v>
      </c>
      <c r="G29" s="193">
        <v>1339.4</v>
      </c>
      <c r="H29" s="17">
        <v>1339.3</v>
      </c>
      <c r="I29" s="19">
        <f t="shared" si="8"/>
        <v>1.9145813388288622E-3</v>
      </c>
      <c r="J29" s="15">
        <f t="shared" si="9"/>
        <v>-0.10000000000013642</v>
      </c>
      <c r="K29" s="153">
        <f t="shared" si="15"/>
        <v>0.99992533970434516</v>
      </c>
      <c r="L29" s="174"/>
      <c r="M29" s="15"/>
      <c r="N29" s="15"/>
      <c r="O29" s="15"/>
      <c r="P29" s="15">
        <f t="shared" si="2"/>
        <v>0</v>
      </c>
      <c r="Q29" s="326" t="str">
        <f t="shared" si="3"/>
        <v/>
      </c>
      <c r="R29" s="189">
        <f t="shared" si="4"/>
        <v>1743.6</v>
      </c>
      <c r="S29" s="15">
        <f t="shared" si="5"/>
        <v>1743.6</v>
      </c>
      <c r="T29" s="15">
        <f t="shared" si="10"/>
        <v>1339.4</v>
      </c>
      <c r="U29" s="15">
        <f t="shared" si="16"/>
        <v>1339.3</v>
      </c>
      <c r="V29" s="15">
        <f t="shared" ref="V29" si="31">U29-T29</f>
        <v>-0.10000000000013642</v>
      </c>
      <c r="W29" s="153">
        <f t="shared" si="7"/>
        <v>0.99992533970434516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52"/>
      <c r="B30" s="60" t="s">
        <v>26</v>
      </c>
      <c r="C30" s="207" t="s">
        <v>236</v>
      </c>
      <c r="D30" s="207" t="s">
        <v>56</v>
      </c>
      <c r="E30" s="278" t="s">
        <v>237</v>
      </c>
      <c r="F30" s="192">
        <v>2384.3000000000002</v>
      </c>
      <c r="G30" s="193">
        <v>1835.4</v>
      </c>
      <c r="H30" s="17">
        <v>1742.3</v>
      </c>
      <c r="I30" s="19">
        <f t="shared" si="8"/>
        <v>2.4906854824471936E-3</v>
      </c>
      <c r="J30" s="15">
        <f t="shared" si="9"/>
        <v>-93.100000000000136</v>
      </c>
      <c r="K30" s="153">
        <f t="shared" si="15"/>
        <v>0.94927536231884047</v>
      </c>
      <c r="L30" s="174">
        <v>100.4</v>
      </c>
      <c r="M30" s="15">
        <v>100.4</v>
      </c>
      <c r="N30" s="15">
        <v>100.4</v>
      </c>
      <c r="O30" s="15"/>
      <c r="P30" s="15">
        <f t="shared" si="2"/>
        <v>-100.4</v>
      </c>
      <c r="Q30" s="326">
        <f t="shared" si="3"/>
        <v>0</v>
      </c>
      <c r="R30" s="189">
        <f t="shared" si="4"/>
        <v>2484.7000000000003</v>
      </c>
      <c r="S30" s="15">
        <f t="shared" si="5"/>
        <v>2484.7000000000003</v>
      </c>
      <c r="T30" s="15">
        <f t="shared" si="10"/>
        <v>1935.8000000000002</v>
      </c>
      <c r="U30" s="15">
        <f t="shared" si="16"/>
        <v>1742.3</v>
      </c>
      <c r="V30" s="15">
        <f t="shared" si="6"/>
        <v>-193.50000000000023</v>
      </c>
      <c r="W30" s="153">
        <f t="shared" si="7"/>
        <v>0.90004132658332459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59" customFormat="1" ht="66" hidden="1" customHeight="1" x14ac:dyDescent="0.3">
      <c r="A31" s="154"/>
      <c r="B31" s="62"/>
      <c r="C31" s="72"/>
      <c r="D31" s="72"/>
      <c r="E31" s="281" t="s">
        <v>325</v>
      </c>
      <c r="F31" s="218"/>
      <c r="G31" s="214"/>
      <c r="H31" s="26"/>
      <c r="I31" s="41">
        <f>H31/$H$6</f>
        <v>0</v>
      </c>
      <c r="J31" s="15">
        <f t="shared" si="9"/>
        <v>0</v>
      </c>
      <c r="K31" s="155" t="str">
        <f>IFERROR(100%*(H31/G31),"")</f>
        <v/>
      </c>
      <c r="L31" s="175"/>
      <c r="M31" s="28"/>
      <c r="N31" s="28"/>
      <c r="O31" s="28"/>
      <c r="P31" s="14">
        <f t="shared" si="2"/>
        <v>0</v>
      </c>
      <c r="Q31" s="186" t="str">
        <f t="shared" si="3"/>
        <v/>
      </c>
      <c r="R31" s="190">
        <f>SUM(F31,L31)</f>
        <v>0</v>
      </c>
      <c r="S31" s="28">
        <f>SUM(F31,M31)</f>
        <v>0</v>
      </c>
      <c r="T31" s="28">
        <f>SUM(G31,N31)</f>
        <v>0</v>
      </c>
      <c r="U31" s="28">
        <f>SUM(H31,O31)</f>
        <v>0</v>
      </c>
      <c r="V31" s="28">
        <f>U31-T31</f>
        <v>0</v>
      </c>
      <c r="W31" s="155" t="str">
        <f>IFERROR(100%*(U31/T31),"")</f>
        <v/>
      </c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8"/>
      <c r="GF31" s="58"/>
      <c r="GG31" s="58"/>
      <c r="GH31" s="58"/>
      <c r="GI31" s="58"/>
      <c r="GJ31" s="58"/>
      <c r="GK31" s="58"/>
      <c r="GL31" s="58"/>
      <c r="GM31" s="58"/>
      <c r="GN31" s="58"/>
    </row>
    <row r="32" spans="1:196" ht="18.75" hidden="1" customHeight="1" x14ac:dyDescent="0.3">
      <c r="A32" s="152"/>
      <c r="B32" s="60"/>
      <c r="C32" s="71" t="s">
        <v>254</v>
      </c>
      <c r="D32" s="71" t="s">
        <v>56</v>
      </c>
      <c r="E32" s="278" t="s">
        <v>256</v>
      </c>
      <c r="F32" s="22"/>
      <c r="G32" s="17"/>
      <c r="H32" s="17"/>
      <c r="I32" s="40">
        <f t="shared" si="8"/>
        <v>0</v>
      </c>
      <c r="J32" s="15">
        <f t="shared" si="9"/>
        <v>0</v>
      </c>
      <c r="K32" s="153" t="str">
        <f t="shared" si="15"/>
        <v/>
      </c>
      <c r="L32" s="174"/>
      <c r="M32" s="15"/>
      <c r="N32" s="15"/>
      <c r="O32" s="15"/>
      <c r="P32" s="14">
        <f t="shared" si="2"/>
        <v>0</v>
      </c>
      <c r="Q32" s="186" t="str">
        <f t="shared" si="3"/>
        <v/>
      </c>
      <c r="R32" s="189">
        <f t="shared" si="4"/>
        <v>0</v>
      </c>
      <c r="S32" s="15">
        <f t="shared" si="5"/>
        <v>0</v>
      </c>
      <c r="T32" s="15">
        <f t="shared" si="10"/>
        <v>0</v>
      </c>
      <c r="U32" s="15">
        <f t="shared" si="16"/>
        <v>0</v>
      </c>
      <c r="V32" s="15">
        <f t="shared" si="6"/>
        <v>0</v>
      </c>
      <c r="W32" s="153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59" customFormat="1" ht="3" hidden="1" customHeight="1" x14ac:dyDescent="0.3">
      <c r="A33" s="154"/>
      <c r="B33" s="62"/>
      <c r="C33" s="72" t="s">
        <v>255</v>
      </c>
      <c r="D33" s="72" t="s">
        <v>56</v>
      </c>
      <c r="E33" s="281" t="s">
        <v>259</v>
      </c>
      <c r="F33" s="25"/>
      <c r="G33" s="26"/>
      <c r="H33" s="26"/>
      <c r="I33" s="41">
        <f t="shared" si="8"/>
        <v>0</v>
      </c>
      <c r="J33" s="15">
        <f t="shared" si="9"/>
        <v>0</v>
      </c>
      <c r="K33" s="153" t="str">
        <f t="shared" si="15"/>
        <v/>
      </c>
      <c r="L33" s="175"/>
      <c r="M33" s="28"/>
      <c r="N33" s="28"/>
      <c r="O33" s="28"/>
      <c r="P33" s="14">
        <f t="shared" si="2"/>
        <v>0</v>
      </c>
      <c r="Q33" s="186" t="str">
        <f t="shared" si="3"/>
        <v/>
      </c>
      <c r="R33" s="190">
        <f t="shared" si="4"/>
        <v>0</v>
      </c>
      <c r="S33" s="28">
        <f t="shared" si="5"/>
        <v>0</v>
      </c>
      <c r="T33" s="28">
        <f t="shared" si="10"/>
        <v>0</v>
      </c>
      <c r="U33" s="15">
        <f t="shared" si="16"/>
        <v>0</v>
      </c>
      <c r="V33" s="28">
        <f t="shared" si="6"/>
        <v>0</v>
      </c>
      <c r="W33" s="153" t="str">
        <f t="shared" si="7"/>
        <v/>
      </c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8"/>
      <c r="GF33" s="58"/>
      <c r="GG33" s="58"/>
      <c r="GH33" s="58"/>
      <c r="GI33" s="58"/>
      <c r="GJ33" s="58"/>
      <c r="GK33" s="58"/>
      <c r="GL33" s="58"/>
      <c r="GM33" s="58"/>
      <c r="GN33" s="58"/>
    </row>
    <row r="34" spans="1:196" ht="73.5" customHeight="1" x14ac:dyDescent="0.3">
      <c r="A34" s="152"/>
      <c r="B34" s="60"/>
      <c r="C34" s="207" t="s">
        <v>241</v>
      </c>
      <c r="D34" s="207" t="s">
        <v>56</v>
      </c>
      <c r="E34" s="278" t="s">
        <v>357</v>
      </c>
      <c r="F34" s="22">
        <v>592.4</v>
      </c>
      <c r="G34" s="122">
        <v>444.3</v>
      </c>
      <c r="H34" s="17">
        <v>280.5</v>
      </c>
      <c r="I34" s="40">
        <f t="shared" si="8"/>
        <v>4.0098563842417374E-4</v>
      </c>
      <c r="J34" s="15">
        <f t="shared" si="9"/>
        <v>-163.80000000000001</v>
      </c>
      <c r="K34" s="153">
        <f t="shared" si="15"/>
        <v>0.63133018230925053</v>
      </c>
      <c r="L34" s="174"/>
      <c r="M34" s="15"/>
      <c r="N34" s="15"/>
      <c r="O34" s="15"/>
      <c r="P34" s="14">
        <f t="shared" si="2"/>
        <v>0</v>
      </c>
      <c r="Q34" s="186" t="str">
        <f t="shared" si="3"/>
        <v/>
      </c>
      <c r="R34" s="189">
        <f t="shared" si="4"/>
        <v>592.4</v>
      </c>
      <c r="S34" s="15">
        <f t="shared" si="5"/>
        <v>592.4</v>
      </c>
      <c r="T34" s="15">
        <f t="shared" si="10"/>
        <v>444.3</v>
      </c>
      <c r="U34" s="15">
        <f t="shared" si="16"/>
        <v>280.5</v>
      </c>
      <c r="V34" s="15">
        <f t="shared" si="6"/>
        <v>-163.80000000000001</v>
      </c>
      <c r="W34" s="153">
        <f t="shared" si="7"/>
        <v>0.63133018230925053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86.25" customHeight="1" x14ac:dyDescent="0.3">
      <c r="A35" s="290"/>
      <c r="B35" s="291"/>
      <c r="C35" s="207" t="s">
        <v>250</v>
      </c>
      <c r="D35" s="207" t="s">
        <v>56</v>
      </c>
      <c r="E35" s="278" t="s">
        <v>358</v>
      </c>
      <c r="F35" s="22">
        <v>309.10000000000002</v>
      </c>
      <c r="G35" s="17">
        <v>291.7</v>
      </c>
      <c r="H35" s="193">
        <v>56.7</v>
      </c>
      <c r="I35" s="40">
        <f t="shared" ref="I35" si="32">H35/$H$6</f>
        <v>8.1054850975581641E-5</v>
      </c>
      <c r="J35" s="15">
        <f t="shared" si="9"/>
        <v>-235</v>
      </c>
      <c r="K35" s="153">
        <f t="shared" si="15"/>
        <v>0.19437778539595477</v>
      </c>
      <c r="L35" s="174"/>
      <c r="M35" s="15"/>
      <c r="N35" s="15"/>
      <c r="O35" s="15"/>
      <c r="P35" s="14">
        <f t="shared" si="2"/>
        <v>0</v>
      </c>
      <c r="Q35" s="186" t="str">
        <f t="shared" si="3"/>
        <v/>
      </c>
      <c r="R35" s="189">
        <f t="shared" ref="R35" si="33">SUM(F35,L35)</f>
        <v>309.10000000000002</v>
      </c>
      <c r="S35" s="15">
        <f t="shared" ref="S35" si="34">SUM(F35,M35)</f>
        <v>309.10000000000002</v>
      </c>
      <c r="T35" s="15">
        <f t="shared" ref="T35" si="35">SUM(G35,N35)</f>
        <v>291.7</v>
      </c>
      <c r="U35" s="15">
        <f t="shared" si="16"/>
        <v>56.7</v>
      </c>
      <c r="V35" s="15">
        <f t="shared" ref="V35" si="36">U35-T35</f>
        <v>-235</v>
      </c>
      <c r="W35" s="153">
        <f t="shared" si="7"/>
        <v>0.19437778539595477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74" customFormat="1" ht="32.25" customHeight="1" x14ac:dyDescent="0.3">
      <c r="A36" s="150">
        <v>2</v>
      </c>
      <c r="B36" s="49" t="s">
        <v>39</v>
      </c>
      <c r="C36" s="49" t="s">
        <v>107</v>
      </c>
      <c r="D36" s="49"/>
      <c r="E36" s="169" t="s">
        <v>40</v>
      </c>
      <c r="F36" s="21">
        <f>F37+F39+F40+F41+F42+F43+F46+F48</f>
        <v>20977.199999999997</v>
      </c>
      <c r="G36" s="14">
        <f>G37+G39+G40+G41+G42+G43+G46+G48</f>
        <v>17074.600000000002</v>
      </c>
      <c r="H36" s="14">
        <f>H37+H39+H40+H41+H42+H43+H46+H48</f>
        <v>12577.800000000001</v>
      </c>
      <c r="I36" s="24">
        <f t="shared" si="8"/>
        <v>1.7980453343927175E-2</v>
      </c>
      <c r="J36" s="14">
        <f t="shared" si="9"/>
        <v>-4496.8000000000011</v>
      </c>
      <c r="K36" s="151">
        <f t="shared" si="15"/>
        <v>0.73663804715776648</v>
      </c>
      <c r="L36" s="146">
        <f>SUM(L37:L48)</f>
        <v>10867.7</v>
      </c>
      <c r="M36" s="14">
        <f>SUM(M37:M48)</f>
        <v>10867.7</v>
      </c>
      <c r="N36" s="14">
        <f>SUM(N37:N48)</f>
        <v>9210.9</v>
      </c>
      <c r="O36" s="14">
        <f>SUM(O37:O48)</f>
        <v>3466.2000000000003</v>
      </c>
      <c r="P36" s="14">
        <f t="shared" si="2"/>
        <v>-5744.6999999999989</v>
      </c>
      <c r="Q36" s="186">
        <f t="shared" si="3"/>
        <v>0.37631501807640949</v>
      </c>
      <c r="R36" s="184">
        <f>R37+R39+R40+R41+R42+R43+R46+R48</f>
        <v>31844.9</v>
      </c>
      <c r="S36" s="14">
        <f>S37+S39+S40+S41+S42+S43+S46+S48</f>
        <v>31844.9</v>
      </c>
      <c r="T36" s="14">
        <f>T37+T39+T40+T41+T42+T43+T46+T48</f>
        <v>26285.500000000004</v>
      </c>
      <c r="U36" s="14">
        <f t="shared" si="16"/>
        <v>16044.000000000002</v>
      </c>
      <c r="V36" s="14">
        <f t="shared" si="6"/>
        <v>-10241.500000000002</v>
      </c>
      <c r="W36" s="151">
        <f t="shared" si="7"/>
        <v>0.61037454109680245</v>
      </c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73"/>
      <c r="GF36" s="73"/>
      <c r="GG36" s="73"/>
      <c r="GH36" s="73"/>
      <c r="GI36" s="73"/>
      <c r="GJ36" s="73"/>
      <c r="GK36" s="73"/>
      <c r="GL36" s="73"/>
      <c r="GM36" s="73"/>
      <c r="GN36" s="73"/>
    </row>
    <row r="37" spans="1:196" ht="39" customHeight="1" x14ac:dyDescent="0.3">
      <c r="A37" s="152"/>
      <c r="B37" s="53" t="s">
        <v>41</v>
      </c>
      <c r="C37" s="207" t="s">
        <v>219</v>
      </c>
      <c r="D37" s="207" t="s">
        <v>226</v>
      </c>
      <c r="E37" s="272" t="s">
        <v>220</v>
      </c>
      <c r="F37" s="23">
        <v>12255.2</v>
      </c>
      <c r="G37" s="15">
        <v>9813</v>
      </c>
      <c r="H37" s="124">
        <v>7359.3</v>
      </c>
      <c r="I37" s="19">
        <f t="shared" si="8"/>
        <v>1.0520405022656049E-2</v>
      </c>
      <c r="J37" s="15">
        <f t="shared" si="9"/>
        <v>-2453.6999999999998</v>
      </c>
      <c r="K37" s="153">
        <f t="shared" si="15"/>
        <v>0.74995414246407832</v>
      </c>
      <c r="L37" s="174">
        <v>10287.700000000001</v>
      </c>
      <c r="M37" s="15">
        <v>10287.700000000001</v>
      </c>
      <c r="N37" s="15">
        <v>8630.9</v>
      </c>
      <c r="O37" s="15">
        <v>3427.9</v>
      </c>
      <c r="P37" s="15">
        <f t="shared" si="2"/>
        <v>-5203</v>
      </c>
      <c r="Q37" s="326">
        <f t="shared" si="3"/>
        <v>0.39716599659363455</v>
      </c>
      <c r="R37" s="189">
        <f t="shared" si="4"/>
        <v>22542.9</v>
      </c>
      <c r="S37" s="15">
        <f t="shared" si="5"/>
        <v>22542.9</v>
      </c>
      <c r="T37" s="15">
        <f t="shared" si="10"/>
        <v>18443.900000000001</v>
      </c>
      <c r="U37" s="15">
        <f t="shared" si="16"/>
        <v>10787.2</v>
      </c>
      <c r="V37" s="15">
        <f t="shared" si="6"/>
        <v>-7656.7000000000007</v>
      </c>
      <c r="W37" s="153">
        <f t="shared" si="7"/>
        <v>0.58486545687191971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67" customFormat="1" ht="84" hidden="1" customHeight="1" x14ac:dyDescent="0.3">
      <c r="A38" s="154"/>
      <c r="B38" s="55"/>
      <c r="C38" s="208"/>
      <c r="D38" s="208"/>
      <c r="E38" s="273" t="s">
        <v>288</v>
      </c>
      <c r="F38" s="27"/>
      <c r="G38" s="28"/>
      <c r="H38" s="28"/>
      <c r="I38" s="41">
        <f t="shared" si="8"/>
        <v>0</v>
      </c>
      <c r="J38" s="15">
        <f t="shared" si="9"/>
        <v>0</v>
      </c>
      <c r="K38" s="153" t="str">
        <f t="shared" si="15"/>
        <v/>
      </c>
      <c r="L38" s="175"/>
      <c r="M38" s="28"/>
      <c r="N38" s="28"/>
      <c r="O38" s="28"/>
      <c r="P38" s="15">
        <f t="shared" si="2"/>
        <v>0</v>
      </c>
      <c r="Q38" s="326" t="str">
        <f t="shared" si="3"/>
        <v/>
      </c>
      <c r="R38" s="189">
        <f t="shared" si="4"/>
        <v>0</v>
      </c>
      <c r="S38" s="15">
        <f t="shared" si="5"/>
        <v>0</v>
      </c>
      <c r="T38" s="15">
        <f t="shared" si="10"/>
        <v>0</v>
      </c>
      <c r="U38" s="15">
        <f t="shared" si="16"/>
        <v>0</v>
      </c>
      <c r="V38" s="15">
        <f t="shared" si="6"/>
        <v>0</v>
      </c>
      <c r="W38" s="153" t="str">
        <f t="shared" si="7"/>
        <v/>
      </c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6"/>
      <c r="GF38" s="66"/>
      <c r="GG38" s="66"/>
      <c r="GH38" s="66"/>
      <c r="GI38" s="66"/>
      <c r="GJ38" s="66"/>
      <c r="GK38" s="66"/>
      <c r="GL38" s="66"/>
      <c r="GM38" s="66"/>
      <c r="GN38" s="66"/>
    </row>
    <row r="39" spans="1:196" ht="54.75" customHeight="1" x14ac:dyDescent="0.3">
      <c r="A39" s="152"/>
      <c r="B39" s="53" t="s">
        <v>43</v>
      </c>
      <c r="C39" s="203" t="s">
        <v>172</v>
      </c>
      <c r="D39" s="203" t="s">
        <v>173</v>
      </c>
      <c r="E39" s="272" t="s">
        <v>171</v>
      </c>
      <c r="F39" s="23">
        <v>956.9</v>
      </c>
      <c r="G39" s="15">
        <v>726.9</v>
      </c>
      <c r="H39" s="15">
        <v>241.4</v>
      </c>
      <c r="I39" s="40">
        <f t="shared" si="8"/>
        <v>3.4509067064383435E-4</v>
      </c>
      <c r="J39" s="15">
        <f t="shared" si="9"/>
        <v>-485.5</v>
      </c>
      <c r="K39" s="153">
        <f t="shared" si="15"/>
        <v>0.3320951987893796</v>
      </c>
      <c r="L39" s="174">
        <v>580</v>
      </c>
      <c r="M39" s="15">
        <v>580</v>
      </c>
      <c r="N39" s="15">
        <v>580</v>
      </c>
      <c r="O39" s="15">
        <v>38.299999999999997</v>
      </c>
      <c r="P39" s="15">
        <f t="shared" si="2"/>
        <v>-541.70000000000005</v>
      </c>
      <c r="Q39" s="326">
        <f t="shared" si="3"/>
        <v>6.6034482758620686E-2</v>
      </c>
      <c r="R39" s="189">
        <f t="shared" si="4"/>
        <v>1536.9</v>
      </c>
      <c r="S39" s="15">
        <f t="shared" si="5"/>
        <v>1536.9</v>
      </c>
      <c r="T39" s="15">
        <f t="shared" si="10"/>
        <v>1306.9000000000001</v>
      </c>
      <c r="U39" s="15">
        <f t="shared" si="16"/>
        <v>279.7</v>
      </c>
      <c r="V39" s="15">
        <f t="shared" si="6"/>
        <v>-1027.2</v>
      </c>
      <c r="W39" s="153">
        <f t="shared" si="7"/>
        <v>0.21401790496594994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55.5" hidden="1" customHeight="1" x14ac:dyDescent="0.3">
      <c r="A40" s="152"/>
      <c r="B40" s="53"/>
      <c r="C40" s="203" t="s">
        <v>314</v>
      </c>
      <c r="D40" s="203" t="s">
        <v>316</v>
      </c>
      <c r="E40" s="274" t="s">
        <v>315</v>
      </c>
      <c r="F40" s="23"/>
      <c r="G40" s="15"/>
      <c r="H40" s="15"/>
      <c r="I40" s="40">
        <f t="shared" si="8"/>
        <v>0</v>
      </c>
      <c r="J40" s="15">
        <f t="shared" si="9"/>
        <v>0</v>
      </c>
      <c r="K40" s="153" t="str">
        <f t="shared" si="15"/>
        <v/>
      </c>
      <c r="L40" s="174"/>
      <c r="M40" s="15"/>
      <c r="N40" s="15"/>
      <c r="O40" s="15"/>
      <c r="P40" s="14">
        <f t="shared" si="2"/>
        <v>0</v>
      </c>
      <c r="Q40" s="186" t="str">
        <f t="shared" si="3"/>
        <v/>
      </c>
      <c r="R40" s="189">
        <f t="shared" si="4"/>
        <v>0</v>
      </c>
      <c r="S40" s="15">
        <f>SUM(F40,M40)</f>
        <v>0</v>
      </c>
      <c r="T40" s="15">
        <f t="shared" si="10"/>
        <v>0</v>
      </c>
      <c r="U40" s="15">
        <f t="shared" si="16"/>
        <v>0</v>
      </c>
      <c r="V40" s="15">
        <f t="shared" si="6"/>
        <v>0</v>
      </c>
      <c r="W40" s="153" t="str">
        <f t="shared" si="7"/>
        <v/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36" hidden="1" customHeight="1" x14ac:dyDescent="0.3">
      <c r="A41" s="152"/>
      <c r="B41" s="53"/>
      <c r="C41" s="203" t="s">
        <v>318</v>
      </c>
      <c r="D41" s="203" t="s">
        <v>60</v>
      </c>
      <c r="E41" s="275" t="s">
        <v>319</v>
      </c>
      <c r="F41" s="23"/>
      <c r="G41" s="15"/>
      <c r="H41" s="15"/>
      <c r="I41" s="40">
        <f t="shared" si="8"/>
        <v>0</v>
      </c>
      <c r="J41" s="15">
        <f t="shared" si="9"/>
        <v>0</v>
      </c>
      <c r="K41" s="153" t="str">
        <f t="shared" si="15"/>
        <v/>
      </c>
      <c r="L41" s="174"/>
      <c r="M41" s="15"/>
      <c r="N41" s="15"/>
      <c r="O41" s="15"/>
      <c r="P41" s="14">
        <f t="shared" si="2"/>
        <v>0</v>
      </c>
      <c r="Q41" s="186" t="str">
        <f t="shared" si="3"/>
        <v/>
      </c>
      <c r="R41" s="189">
        <f t="shared" si="4"/>
        <v>0</v>
      </c>
      <c r="S41" s="15">
        <f>SUM(F41,M41)</f>
        <v>0</v>
      </c>
      <c r="T41" s="15">
        <f t="shared" si="10"/>
        <v>0</v>
      </c>
      <c r="U41" s="15">
        <f t="shared" si="16"/>
        <v>0</v>
      </c>
      <c r="V41" s="15">
        <f t="shared" si="6"/>
        <v>0</v>
      </c>
      <c r="W41" s="153" t="str">
        <f t="shared" si="7"/>
        <v/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39.75" customHeight="1" x14ac:dyDescent="0.3">
      <c r="A42" s="152"/>
      <c r="B42" s="53" t="s">
        <v>43</v>
      </c>
      <c r="C42" s="203" t="s">
        <v>127</v>
      </c>
      <c r="D42" s="203" t="s">
        <v>60</v>
      </c>
      <c r="E42" s="272" t="s">
        <v>47</v>
      </c>
      <c r="F42" s="23">
        <v>435</v>
      </c>
      <c r="G42" s="15">
        <v>435</v>
      </c>
      <c r="H42" s="15"/>
      <c r="I42" s="40">
        <f t="shared" si="8"/>
        <v>0</v>
      </c>
      <c r="J42" s="15">
        <f t="shared" si="9"/>
        <v>-435</v>
      </c>
      <c r="K42" s="153">
        <f t="shared" si="15"/>
        <v>0</v>
      </c>
      <c r="L42" s="174"/>
      <c r="M42" s="15"/>
      <c r="N42" s="15"/>
      <c r="O42" s="15"/>
      <c r="P42" s="14">
        <f t="shared" si="2"/>
        <v>0</v>
      </c>
      <c r="Q42" s="186" t="str">
        <f t="shared" si="3"/>
        <v/>
      </c>
      <c r="R42" s="189">
        <f t="shared" si="4"/>
        <v>435</v>
      </c>
      <c r="S42" s="15">
        <f t="shared" si="5"/>
        <v>435</v>
      </c>
      <c r="T42" s="15">
        <f t="shared" si="10"/>
        <v>435</v>
      </c>
      <c r="U42" s="15">
        <f t="shared" si="16"/>
        <v>0</v>
      </c>
      <c r="V42" s="15">
        <f t="shared" si="6"/>
        <v>-435</v>
      </c>
      <c r="W42" s="153">
        <f t="shared" si="7"/>
        <v>0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3" hidden="1" customHeight="1" x14ac:dyDescent="0.3">
      <c r="A43" s="152"/>
      <c r="B43" s="53" t="s">
        <v>44</v>
      </c>
      <c r="C43" s="203" t="s">
        <v>128</v>
      </c>
      <c r="D43" s="203" t="s">
        <v>60</v>
      </c>
      <c r="E43" s="272" t="s">
        <v>129</v>
      </c>
      <c r="F43" s="23"/>
      <c r="G43" s="15"/>
      <c r="H43" s="15"/>
      <c r="I43" s="19">
        <f t="shared" si="8"/>
        <v>0</v>
      </c>
      <c r="J43" s="15">
        <f t="shared" si="9"/>
        <v>0</v>
      </c>
      <c r="K43" s="153" t="str">
        <f t="shared" si="15"/>
        <v/>
      </c>
      <c r="L43" s="174"/>
      <c r="M43" s="15"/>
      <c r="N43" s="15"/>
      <c r="O43" s="15"/>
      <c r="P43" s="14">
        <f t="shared" si="2"/>
        <v>0</v>
      </c>
      <c r="Q43" s="186" t="str">
        <f t="shared" si="3"/>
        <v/>
      </c>
      <c r="R43" s="189">
        <f t="shared" si="4"/>
        <v>0</v>
      </c>
      <c r="S43" s="15">
        <f t="shared" si="5"/>
        <v>0</v>
      </c>
      <c r="T43" s="15">
        <f t="shared" si="10"/>
        <v>0</v>
      </c>
      <c r="U43" s="15">
        <f t="shared" si="16"/>
        <v>0</v>
      </c>
      <c r="V43" s="15">
        <f t="shared" si="6"/>
        <v>0</v>
      </c>
      <c r="W43" s="153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59" customFormat="1" ht="79.900000000000006" hidden="1" customHeight="1" x14ac:dyDescent="0.3">
      <c r="A44" s="154"/>
      <c r="B44" s="55"/>
      <c r="C44" s="204"/>
      <c r="D44" s="204"/>
      <c r="E44" s="276" t="s">
        <v>251</v>
      </c>
      <c r="F44" s="27"/>
      <c r="G44" s="28"/>
      <c r="H44" s="28"/>
      <c r="I44" s="41">
        <f t="shared" si="8"/>
        <v>0</v>
      </c>
      <c r="J44" s="15">
        <f t="shared" si="9"/>
        <v>0</v>
      </c>
      <c r="K44" s="153" t="str">
        <f t="shared" si="15"/>
        <v/>
      </c>
      <c r="L44" s="175"/>
      <c r="M44" s="28"/>
      <c r="N44" s="28"/>
      <c r="O44" s="28"/>
      <c r="P44" s="14">
        <f t="shared" si="2"/>
        <v>0</v>
      </c>
      <c r="Q44" s="186" t="str">
        <f t="shared" si="3"/>
        <v/>
      </c>
      <c r="R44" s="190">
        <f t="shared" si="4"/>
        <v>0</v>
      </c>
      <c r="S44" s="28">
        <f t="shared" si="5"/>
        <v>0</v>
      </c>
      <c r="T44" s="15">
        <f t="shared" si="10"/>
        <v>0</v>
      </c>
      <c r="U44" s="15">
        <f t="shared" si="16"/>
        <v>0</v>
      </c>
      <c r="V44" s="15">
        <f t="shared" si="6"/>
        <v>0</v>
      </c>
      <c r="W44" s="153" t="str">
        <f t="shared" si="7"/>
        <v/>
      </c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8"/>
      <c r="GF44" s="58"/>
      <c r="GG44" s="58"/>
      <c r="GH44" s="58"/>
      <c r="GI44" s="58"/>
      <c r="GJ44" s="58"/>
      <c r="GK44" s="58"/>
      <c r="GL44" s="58"/>
      <c r="GM44" s="58"/>
      <c r="GN44" s="58"/>
    </row>
    <row r="45" spans="1:196" s="59" customFormat="1" ht="9" hidden="1" customHeight="1" x14ac:dyDescent="0.3">
      <c r="A45" s="154"/>
      <c r="B45" s="55"/>
      <c r="C45" s="204"/>
      <c r="D45" s="204"/>
      <c r="E45" s="276" t="s">
        <v>210</v>
      </c>
      <c r="F45" s="27"/>
      <c r="G45" s="28"/>
      <c r="H45" s="28"/>
      <c r="I45" s="41">
        <f t="shared" si="8"/>
        <v>0</v>
      </c>
      <c r="J45" s="15">
        <f t="shared" si="9"/>
        <v>0</v>
      </c>
      <c r="K45" s="153" t="str">
        <f t="shared" si="15"/>
        <v/>
      </c>
      <c r="L45" s="175"/>
      <c r="M45" s="28"/>
      <c r="N45" s="28"/>
      <c r="O45" s="28"/>
      <c r="P45" s="14">
        <f t="shared" si="2"/>
        <v>0</v>
      </c>
      <c r="Q45" s="186" t="str">
        <f t="shared" si="3"/>
        <v/>
      </c>
      <c r="R45" s="190">
        <f t="shared" si="4"/>
        <v>0</v>
      </c>
      <c r="S45" s="28">
        <f t="shared" si="5"/>
        <v>0</v>
      </c>
      <c r="T45" s="15">
        <f t="shared" si="10"/>
        <v>0</v>
      </c>
      <c r="U45" s="15">
        <f t="shared" si="16"/>
        <v>0</v>
      </c>
      <c r="V45" s="15">
        <f t="shared" si="6"/>
        <v>0</v>
      </c>
      <c r="W45" s="153" t="str">
        <f t="shared" si="7"/>
        <v/>
      </c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8"/>
      <c r="GF45" s="58"/>
      <c r="GG45" s="58"/>
      <c r="GH45" s="58"/>
      <c r="GI45" s="58"/>
      <c r="GJ45" s="58"/>
      <c r="GK45" s="58"/>
      <c r="GL45" s="58"/>
      <c r="GM45" s="58"/>
      <c r="GN45" s="58"/>
    </row>
    <row r="46" spans="1:196" ht="31.5" customHeight="1" x14ac:dyDescent="0.3">
      <c r="A46" s="152"/>
      <c r="B46" s="53" t="s">
        <v>45</v>
      </c>
      <c r="C46" s="203" t="s">
        <v>130</v>
      </c>
      <c r="D46" s="203" t="s">
        <v>60</v>
      </c>
      <c r="E46" s="272" t="s">
        <v>46</v>
      </c>
      <c r="F46" s="23">
        <v>3100</v>
      </c>
      <c r="G46" s="15">
        <v>2694.8</v>
      </c>
      <c r="H46" s="15">
        <v>2237</v>
      </c>
      <c r="I46" s="19">
        <f t="shared" si="8"/>
        <v>3.1978783356680094E-3</v>
      </c>
      <c r="J46" s="15">
        <f t="shared" si="9"/>
        <v>-457.80000000000018</v>
      </c>
      <c r="K46" s="153">
        <f t="shared" si="15"/>
        <v>0.83011726287665122</v>
      </c>
      <c r="L46" s="174"/>
      <c r="M46" s="15"/>
      <c r="N46" s="15"/>
      <c r="O46" s="15"/>
      <c r="P46" s="14">
        <f t="shared" si="2"/>
        <v>0</v>
      </c>
      <c r="Q46" s="186" t="str">
        <f t="shared" si="3"/>
        <v/>
      </c>
      <c r="R46" s="189">
        <f t="shared" si="4"/>
        <v>3100</v>
      </c>
      <c r="S46" s="15">
        <f t="shared" si="5"/>
        <v>3100</v>
      </c>
      <c r="T46" s="15">
        <f t="shared" si="10"/>
        <v>2694.8</v>
      </c>
      <c r="U46" s="15">
        <f t="shared" si="16"/>
        <v>2237</v>
      </c>
      <c r="V46" s="15">
        <f t="shared" si="6"/>
        <v>-457.80000000000018</v>
      </c>
      <c r="W46" s="153">
        <f t="shared" si="7"/>
        <v>0.83011726287665122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21" hidden="1" customHeight="1" x14ac:dyDescent="0.3">
      <c r="A47" s="152"/>
      <c r="B47" s="53"/>
      <c r="C47" s="203" t="s">
        <v>146</v>
      </c>
      <c r="D47" s="203" t="s">
        <v>60</v>
      </c>
      <c r="E47" s="272" t="s">
        <v>145</v>
      </c>
      <c r="F47" s="23"/>
      <c r="G47" s="15"/>
      <c r="H47" s="15"/>
      <c r="I47" s="40">
        <f t="shared" si="8"/>
        <v>0</v>
      </c>
      <c r="J47" s="15">
        <f t="shared" si="9"/>
        <v>0</v>
      </c>
      <c r="K47" s="153" t="str">
        <f t="shared" si="15"/>
        <v/>
      </c>
      <c r="L47" s="174"/>
      <c r="M47" s="15"/>
      <c r="N47" s="15"/>
      <c r="O47" s="15"/>
      <c r="P47" s="14">
        <f t="shared" si="2"/>
        <v>0</v>
      </c>
      <c r="Q47" s="186" t="str">
        <f t="shared" si="3"/>
        <v/>
      </c>
      <c r="R47" s="189">
        <f t="shared" si="4"/>
        <v>0</v>
      </c>
      <c r="S47" s="15">
        <f t="shared" si="5"/>
        <v>0</v>
      </c>
      <c r="T47" s="15">
        <f t="shared" si="10"/>
        <v>0</v>
      </c>
      <c r="U47" s="15">
        <f t="shared" si="16"/>
        <v>0</v>
      </c>
      <c r="V47" s="15">
        <f t="shared" si="6"/>
        <v>0</v>
      </c>
      <c r="W47" s="153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29.25" customHeight="1" x14ac:dyDescent="0.3">
      <c r="A48" s="152"/>
      <c r="B48" s="53" t="s">
        <v>42</v>
      </c>
      <c r="C48" s="207" t="s">
        <v>131</v>
      </c>
      <c r="D48" s="207" t="s">
        <v>60</v>
      </c>
      <c r="E48" s="277" t="s">
        <v>132</v>
      </c>
      <c r="F48" s="23">
        <v>4230.1000000000004</v>
      </c>
      <c r="G48" s="15">
        <v>3404.9</v>
      </c>
      <c r="H48" s="15">
        <v>2740.1</v>
      </c>
      <c r="I48" s="19">
        <f t="shared" si="8"/>
        <v>3.9170793149592813E-3</v>
      </c>
      <c r="J48" s="15">
        <f t="shared" si="9"/>
        <v>-664.80000000000018</v>
      </c>
      <c r="K48" s="153">
        <f t="shared" si="15"/>
        <v>0.80475197509471641</v>
      </c>
      <c r="L48" s="174"/>
      <c r="M48" s="15"/>
      <c r="N48" s="15"/>
      <c r="O48" s="15"/>
      <c r="P48" s="14">
        <f t="shared" si="2"/>
        <v>0</v>
      </c>
      <c r="Q48" s="186" t="str">
        <f t="shared" si="3"/>
        <v/>
      </c>
      <c r="R48" s="189">
        <f t="shared" si="4"/>
        <v>4230.1000000000004</v>
      </c>
      <c r="S48" s="15">
        <f t="shared" si="5"/>
        <v>4230.1000000000004</v>
      </c>
      <c r="T48" s="15">
        <f t="shared" si="10"/>
        <v>3404.9</v>
      </c>
      <c r="U48" s="15">
        <f t="shared" si="16"/>
        <v>2740.1</v>
      </c>
      <c r="V48" s="15">
        <f t="shared" si="6"/>
        <v>-664.80000000000018</v>
      </c>
      <c r="W48" s="153">
        <f t="shared" si="7"/>
        <v>0.80475197509471641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1" customFormat="1" ht="30" customHeight="1" x14ac:dyDescent="0.3">
      <c r="A49" s="150">
        <v>3</v>
      </c>
      <c r="B49" s="49" t="s">
        <v>6</v>
      </c>
      <c r="C49" s="49" t="s">
        <v>106</v>
      </c>
      <c r="D49" s="49"/>
      <c r="E49" s="170" t="s">
        <v>91</v>
      </c>
      <c r="F49" s="21">
        <f>SUM(F50:F59,F61:F68)</f>
        <v>43903.799999999988</v>
      </c>
      <c r="G49" s="14">
        <f>SUM(G50:G59,G61:G68)</f>
        <v>35304.300000000003</v>
      </c>
      <c r="H49" s="14">
        <f>SUM(H50:H59,H61:H68)</f>
        <v>30825.499999999996</v>
      </c>
      <c r="I49" s="24">
        <f t="shared" ref="I49:I58" si="37">H49/$H$6</f>
        <v>4.4066248831530715E-2</v>
      </c>
      <c r="J49" s="14">
        <f t="shared" si="9"/>
        <v>-4478.8000000000065</v>
      </c>
      <c r="K49" s="151">
        <f t="shared" si="15"/>
        <v>0.87313726656526236</v>
      </c>
      <c r="L49" s="146">
        <f>SUM(L50:L59,L61:L68)</f>
        <v>2226.9</v>
      </c>
      <c r="M49" s="14">
        <f>SUM(M50:M59,M61:M68)</f>
        <v>3401.4</v>
      </c>
      <c r="N49" s="14">
        <f>SUM(N50:N59,N61:N68)</f>
        <v>2906.3</v>
      </c>
      <c r="O49" s="14">
        <f>SUM(O50:O59,O61:O68)</f>
        <v>1186.0999999999999</v>
      </c>
      <c r="P49" s="14">
        <f t="shared" si="2"/>
        <v>-1720.2000000000003</v>
      </c>
      <c r="Q49" s="186">
        <f t="shared" si="3"/>
        <v>0.40811340880156893</v>
      </c>
      <c r="R49" s="184">
        <f>SUM(R50:R59,R61:R68)</f>
        <v>46130.7</v>
      </c>
      <c r="S49" s="14">
        <f>SUM(S50:S59,S61:S68)</f>
        <v>47305.2</v>
      </c>
      <c r="T49" s="14">
        <f>SUM(T50:T59,T61:T68)</f>
        <v>38210.6</v>
      </c>
      <c r="U49" s="14">
        <f t="shared" si="16"/>
        <v>32011.599999999995</v>
      </c>
      <c r="V49" s="14">
        <f t="shared" ref="V49:V58" si="38">U49-T49</f>
        <v>-6199.0000000000036</v>
      </c>
      <c r="W49" s="151">
        <f t="shared" si="7"/>
        <v>0.83776753047583641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</row>
    <row r="50" spans="1:196" s="1" customFormat="1" ht="40.5" customHeight="1" x14ac:dyDescent="0.3">
      <c r="A50" s="152"/>
      <c r="B50" s="53" t="s">
        <v>112</v>
      </c>
      <c r="C50" s="203" t="s">
        <v>113</v>
      </c>
      <c r="D50" s="207" t="s">
        <v>89</v>
      </c>
      <c r="E50" s="277" t="s">
        <v>118</v>
      </c>
      <c r="F50" s="29">
        <v>105</v>
      </c>
      <c r="G50" s="30">
        <v>105</v>
      </c>
      <c r="H50" s="30">
        <v>75</v>
      </c>
      <c r="I50" s="40">
        <f t="shared" si="37"/>
        <v>1.0721541134336196E-4</v>
      </c>
      <c r="J50" s="15">
        <f t="shared" si="9"/>
        <v>-30</v>
      </c>
      <c r="K50" s="153">
        <f t="shared" si="15"/>
        <v>0.7142857142857143</v>
      </c>
      <c r="L50" s="174"/>
      <c r="M50" s="15"/>
      <c r="N50" s="15"/>
      <c r="O50" s="30"/>
      <c r="P50" s="14">
        <f t="shared" si="2"/>
        <v>0</v>
      </c>
      <c r="Q50" s="186" t="str">
        <f t="shared" si="3"/>
        <v/>
      </c>
      <c r="R50" s="189">
        <f t="shared" ref="R50:R58" si="39">SUM(F50,L50)</f>
        <v>105</v>
      </c>
      <c r="S50" s="15">
        <f t="shared" ref="S50:T50" si="40">SUM(F50,M50)</f>
        <v>105</v>
      </c>
      <c r="T50" s="15">
        <f t="shared" si="40"/>
        <v>105</v>
      </c>
      <c r="U50" s="15">
        <f t="shared" si="16"/>
        <v>75</v>
      </c>
      <c r="V50" s="15">
        <f t="shared" si="38"/>
        <v>-30</v>
      </c>
      <c r="W50" s="153">
        <f t="shared" si="7"/>
        <v>0.7142857142857143</v>
      </c>
      <c r="X50" s="7"/>
      <c r="Y50" s="7"/>
      <c r="Z50" s="75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</row>
    <row r="51" spans="1:196" s="1" customFormat="1" ht="42" customHeight="1" x14ac:dyDescent="0.3">
      <c r="A51" s="152"/>
      <c r="B51" s="53" t="s">
        <v>116</v>
      </c>
      <c r="C51" s="203" t="s">
        <v>119</v>
      </c>
      <c r="D51" s="207" t="s">
        <v>90</v>
      </c>
      <c r="E51" s="277" t="s">
        <v>115</v>
      </c>
      <c r="F51" s="29">
        <v>24</v>
      </c>
      <c r="G51" s="30">
        <v>20</v>
      </c>
      <c r="H51" s="30">
        <v>18.399999999999999</v>
      </c>
      <c r="I51" s="39">
        <f t="shared" si="37"/>
        <v>2.6303514249571466E-5</v>
      </c>
      <c r="J51" s="15">
        <f t="shared" si="9"/>
        <v>-1.6000000000000014</v>
      </c>
      <c r="K51" s="153">
        <f t="shared" si="15"/>
        <v>0.91999999999999993</v>
      </c>
      <c r="L51" s="174"/>
      <c r="M51" s="15"/>
      <c r="N51" s="15"/>
      <c r="O51" s="30"/>
      <c r="P51" s="14">
        <f t="shared" si="2"/>
        <v>0</v>
      </c>
      <c r="Q51" s="186" t="str">
        <f t="shared" si="3"/>
        <v/>
      </c>
      <c r="R51" s="189">
        <f t="shared" si="39"/>
        <v>24</v>
      </c>
      <c r="S51" s="15">
        <f t="shared" ref="S51:T58" si="41">SUM(F51,M51)</f>
        <v>24</v>
      </c>
      <c r="T51" s="15">
        <f t="shared" si="41"/>
        <v>20</v>
      </c>
      <c r="U51" s="15">
        <f t="shared" si="16"/>
        <v>18.399999999999999</v>
      </c>
      <c r="V51" s="15">
        <f t="shared" si="38"/>
        <v>-1.6000000000000014</v>
      </c>
      <c r="W51" s="153">
        <f t="shared" si="7"/>
        <v>0.91999999999999993</v>
      </c>
      <c r="X51" s="7"/>
      <c r="Y51" s="7"/>
      <c r="Z51" s="75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9.5" customHeight="1" x14ac:dyDescent="0.3">
      <c r="A52" s="152"/>
      <c r="B52" s="53" t="s">
        <v>18</v>
      </c>
      <c r="C52" s="203" t="s">
        <v>114</v>
      </c>
      <c r="D52" s="207" t="s">
        <v>90</v>
      </c>
      <c r="E52" s="277" t="s">
        <v>93</v>
      </c>
      <c r="F52" s="29">
        <v>3477.5</v>
      </c>
      <c r="G52" s="30">
        <v>3477.5</v>
      </c>
      <c r="H52" s="137">
        <v>3419.5</v>
      </c>
      <c r="I52" s="19">
        <f t="shared" si="37"/>
        <v>4.8883079878483497E-3</v>
      </c>
      <c r="J52" s="15">
        <f t="shared" si="9"/>
        <v>-58</v>
      </c>
      <c r="K52" s="153">
        <f t="shared" si="15"/>
        <v>0.98332135154565059</v>
      </c>
      <c r="L52" s="174"/>
      <c r="M52" s="15"/>
      <c r="N52" s="15"/>
      <c r="O52" s="30"/>
      <c r="P52" s="14">
        <f t="shared" si="2"/>
        <v>0</v>
      </c>
      <c r="Q52" s="186" t="str">
        <f t="shared" si="3"/>
        <v/>
      </c>
      <c r="R52" s="189">
        <f t="shared" si="39"/>
        <v>3477.5</v>
      </c>
      <c r="S52" s="15">
        <f t="shared" si="41"/>
        <v>3477.5</v>
      </c>
      <c r="T52" s="15">
        <f t="shared" si="41"/>
        <v>3477.5</v>
      </c>
      <c r="U52" s="15">
        <f t="shared" si="16"/>
        <v>3419.5</v>
      </c>
      <c r="V52" s="15">
        <f t="shared" si="38"/>
        <v>-58</v>
      </c>
      <c r="W52" s="153">
        <f t="shared" si="7"/>
        <v>0.98332135154565059</v>
      </c>
      <c r="X52" s="7"/>
      <c r="Y52" s="7"/>
      <c r="Z52" s="75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0.5" customHeight="1" x14ac:dyDescent="0.3">
      <c r="A53" s="152"/>
      <c r="B53" s="53" t="s">
        <v>94</v>
      </c>
      <c r="C53" s="207" t="s">
        <v>282</v>
      </c>
      <c r="D53" s="207" t="s">
        <v>90</v>
      </c>
      <c r="E53" s="277" t="s">
        <v>283</v>
      </c>
      <c r="F53" s="29">
        <v>11</v>
      </c>
      <c r="G53" s="30">
        <v>9</v>
      </c>
      <c r="H53" s="76">
        <v>8.4</v>
      </c>
      <c r="I53" s="39">
        <f t="shared" si="37"/>
        <v>1.200812607045654E-5</v>
      </c>
      <c r="J53" s="15">
        <f t="shared" si="9"/>
        <v>-0.59999999999999964</v>
      </c>
      <c r="K53" s="153">
        <f t="shared" si="15"/>
        <v>0.93333333333333335</v>
      </c>
      <c r="L53" s="174"/>
      <c r="M53" s="15"/>
      <c r="N53" s="15"/>
      <c r="O53" s="30"/>
      <c r="P53" s="14">
        <f t="shared" si="2"/>
        <v>0</v>
      </c>
      <c r="Q53" s="186" t="str">
        <f t="shared" si="3"/>
        <v/>
      </c>
      <c r="R53" s="189">
        <f t="shared" si="39"/>
        <v>11</v>
      </c>
      <c r="S53" s="15">
        <f t="shared" si="41"/>
        <v>11</v>
      </c>
      <c r="T53" s="15">
        <f t="shared" si="41"/>
        <v>9</v>
      </c>
      <c r="U53" s="15">
        <f t="shared" si="16"/>
        <v>8.4</v>
      </c>
      <c r="V53" s="15">
        <f t="shared" si="38"/>
        <v>-0.59999999999999964</v>
      </c>
      <c r="W53" s="153">
        <f t="shared" si="7"/>
        <v>0.93333333333333335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80.25" customHeight="1" x14ac:dyDescent="0.3">
      <c r="A54" s="152"/>
      <c r="B54" s="53" t="s">
        <v>12</v>
      </c>
      <c r="C54" s="207" t="s">
        <v>96</v>
      </c>
      <c r="D54" s="207" t="s">
        <v>97</v>
      </c>
      <c r="E54" s="272" t="s">
        <v>98</v>
      </c>
      <c r="F54" s="29">
        <v>6832.3</v>
      </c>
      <c r="G54" s="30">
        <v>5206.3999999999996</v>
      </c>
      <c r="H54" s="30">
        <v>4737.3999999999996</v>
      </c>
      <c r="I54" s="19">
        <f t="shared" si="37"/>
        <v>6.7722971959739055E-3</v>
      </c>
      <c r="J54" s="15">
        <f t="shared" si="9"/>
        <v>-469</v>
      </c>
      <c r="K54" s="153">
        <f t="shared" si="15"/>
        <v>0.90991856177012909</v>
      </c>
      <c r="L54" s="174">
        <v>45</v>
      </c>
      <c r="M54" s="15">
        <v>50.4</v>
      </c>
      <c r="N54" s="15">
        <v>12.9</v>
      </c>
      <c r="O54" s="30">
        <v>12.9</v>
      </c>
      <c r="P54" s="15">
        <f t="shared" si="2"/>
        <v>0</v>
      </c>
      <c r="Q54" s="326">
        <f t="shared" si="3"/>
        <v>1</v>
      </c>
      <c r="R54" s="189">
        <f t="shared" si="39"/>
        <v>6877.3</v>
      </c>
      <c r="S54" s="15">
        <f t="shared" si="41"/>
        <v>6882.7</v>
      </c>
      <c r="T54" s="15">
        <f t="shared" si="41"/>
        <v>5219.2999999999993</v>
      </c>
      <c r="U54" s="15">
        <f t="shared" si="16"/>
        <v>4750.2999999999993</v>
      </c>
      <c r="V54" s="15">
        <f t="shared" si="38"/>
        <v>-469</v>
      </c>
      <c r="W54" s="153">
        <f t="shared" si="7"/>
        <v>0.91014120667522469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39" customHeight="1" x14ac:dyDescent="0.3">
      <c r="A55" s="152"/>
      <c r="B55" s="53" t="s">
        <v>37</v>
      </c>
      <c r="C55" s="203" t="s">
        <v>99</v>
      </c>
      <c r="D55" s="207" t="s">
        <v>95</v>
      </c>
      <c r="E55" s="277" t="s">
        <v>120</v>
      </c>
      <c r="F55" s="29">
        <v>13913.4</v>
      </c>
      <c r="G55" s="30">
        <v>10537.4</v>
      </c>
      <c r="H55" s="30">
        <v>9613.2999999999993</v>
      </c>
      <c r="I55" s="19">
        <f t="shared" si="37"/>
        <v>1.3742585518228552E-2</v>
      </c>
      <c r="J55" s="15">
        <f t="shared" si="9"/>
        <v>-924.10000000000036</v>
      </c>
      <c r="K55" s="153">
        <f t="shared" si="15"/>
        <v>0.91230284510410531</v>
      </c>
      <c r="L55" s="174">
        <v>25.5</v>
      </c>
      <c r="M55" s="15">
        <v>197.1</v>
      </c>
      <c r="N55" s="15">
        <v>175.6</v>
      </c>
      <c r="O55" s="30">
        <v>175.6</v>
      </c>
      <c r="P55" s="15">
        <f t="shared" si="2"/>
        <v>0</v>
      </c>
      <c r="Q55" s="326">
        <f t="shared" si="3"/>
        <v>1</v>
      </c>
      <c r="R55" s="189">
        <f t="shared" si="39"/>
        <v>13938.9</v>
      </c>
      <c r="S55" s="15">
        <f t="shared" si="41"/>
        <v>14110.5</v>
      </c>
      <c r="T55" s="15">
        <f t="shared" si="41"/>
        <v>10713</v>
      </c>
      <c r="U55" s="15">
        <f t="shared" si="16"/>
        <v>9788.9</v>
      </c>
      <c r="V55" s="15">
        <f t="shared" si="38"/>
        <v>-924.10000000000036</v>
      </c>
      <c r="W55" s="153">
        <f t="shared" si="7"/>
        <v>0.91374031550452717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77" customFormat="1" ht="34.15" hidden="1" customHeight="1" x14ac:dyDescent="0.3">
      <c r="A56" s="154"/>
      <c r="B56" s="55"/>
      <c r="C56" s="204"/>
      <c r="D56" s="208"/>
      <c r="E56" s="282" t="s">
        <v>194</v>
      </c>
      <c r="F56" s="31"/>
      <c r="G56" s="32"/>
      <c r="H56" s="32"/>
      <c r="I56" s="41">
        <f t="shared" si="37"/>
        <v>0</v>
      </c>
      <c r="J56" s="15">
        <f t="shared" si="9"/>
        <v>0</v>
      </c>
      <c r="K56" s="153" t="str">
        <f t="shared" si="15"/>
        <v/>
      </c>
      <c r="L56" s="175"/>
      <c r="M56" s="28"/>
      <c r="N56" s="28"/>
      <c r="O56" s="32"/>
      <c r="P56" s="14">
        <f t="shared" si="2"/>
        <v>0</v>
      </c>
      <c r="Q56" s="186" t="str">
        <f t="shared" si="3"/>
        <v/>
      </c>
      <c r="R56" s="190">
        <f t="shared" si="39"/>
        <v>0</v>
      </c>
      <c r="S56" s="28">
        <f t="shared" si="41"/>
        <v>0</v>
      </c>
      <c r="T56" s="28">
        <f t="shared" si="41"/>
        <v>0</v>
      </c>
      <c r="U56" s="15">
        <f t="shared" si="16"/>
        <v>0</v>
      </c>
      <c r="V56" s="28">
        <f t="shared" si="38"/>
        <v>0</v>
      </c>
      <c r="W56" s="153" t="str">
        <f t="shared" si="7"/>
        <v/>
      </c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</row>
    <row r="57" spans="1:196" s="1" customFormat="1" ht="40.5" customHeight="1" x14ac:dyDescent="0.3">
      <c r="A57" s="152"/>
      <c r="B57" s="71" t="s">
        <v>8</v>
      </c>
      <c r="C57" s="207" t="s">
        <v>100</v>
      </c>
      <c r="D57" s="207" t="s">
        <v>92</v>
      </c>
      <c r="E57" s="278" t="s">
        <v>101</v>
      </c>
      <c r="F57" s="29">
        <v>103.1</v>
      </c>
      <c r="G57" s="30">
        <v>85.6</v>
      </c>
      <c r="H57" s="76">
        <v>85.6</v>
      </c>
      <c r="I57" s="40">
        <f t="shared" si="37"/>
        <v>1.2236852281322376E-4</v>
      </c>
      <c r="J57" s="15">
        <f t="shared" si="9"/>
        <v>0</v>
      </c>
      <c r="K57" s="153">
        <f t="shared" si="15"/>
        <v>1</v>
      </c>
      <c r="L57" s="174"/>
      <c r="M57" s="15"/>
      <c r="N57" s="15"/>
      <c r="O57" s="30"/>
      <c r="P57" s="14">
        <f t="shared" si="2"/>
        <v>0</v>
      </c>
      <c r="Q57" s="186" t="str">
        <f t="shared" si="3"/>
        <v/>
      </c>
      <c r="R57" s="189">
        <f t="shared" si="39"/>
        <v>103.1</v>
      </c>
      <c r="S57" s="15">
        <f t="shared" si="41"/>
        <v>103.1</v>
      </c>
      <c r="T57" s="15">
        <f t="shared" si="41"/>
        <v>85.6</v>
      </c>
      <c r="U57" s="15">
        <f t="shared" si="16"/>
        <v>85.6</v>
      </c>
      <c r="V57" s="15">
        <f t="shared" si="38"/>
        <v>0</v>
      </c>
      <c r="W57" s="153">
        <f t="shared" si="7"/>
        <v>1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9.75" customHeight="1" x14ac:dyDescent="0.3">
      <c r="A58" s="152"/>
      <c r="B58" s="71" t="s">
        <v>9</v>
      </c>
      <c r="C58" s="207" t="s">
        <v>121</v>
      </c>
      <c r="D58" s="207" t="s">
        <v>92</v>
      </c>
      <c r="E58" s="272" t="s">
        <v>298</v>
      </c>
      <c r="F58" s="29">
        <v>4770.1000000000004</v>
      </c>
      <c r="G58" s="30">
        <v>3694.2</v>
      </c>
      <c r="H58" s="30">
        <v>3473.2</v>
      </c>
      <c r="I58" s="19">
        <f t="shared" si="37"/>
        <v>4.9650742223701968E-3</v>
      </c>
      <c r="J58" s="15">
        <f t="shared" si="9"/>
        <v>-221</v>
      </c>
      <c r="K58" s="153">
        <f t="shared" si="15"/>
        <v>0.94017649288073191</v>
      </c>
      <c r="L58" s="174"/>
      <c r="M58" s="15"/>
      <c r="N58" s="15"/>
      <c r="O58" s="30"/>
      <c r="P58" s="14">
        <f t="shared" si="2"/>
        <v>0</v>
      </c>
      <c r="Q58" s="186" t="str">
        <f t="shared" si="3"/>
        <v/>
      </c>
      <c r="R58" s="189">
        <f t="shared" si="39"/>
        <v>4770.1000000000004</v>
      </c>
      <c r="S58" s="15">
        <f t="shared" si="41"/>
        <v>4770.1000000000004</v>
      </c>
      <c r="T58" s="15">
        <f t="shared" si="41"/>
        <v>3694.2</v>
      </c>
      <c r="U58" s="15">
        <f t="shared" si="16"/>
        <v>3473.2</v>
      </c>
      <c r="V58" s="15">
        <f t="shared" si="38"/>
        <v>-221</v>
      </c>
      <c r="W58" s="153">
        <f t="shared" si="7"/>
        <v>0.94017649288073191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57.75" customHeight="1" x14ac:dyDescent="0.3">
      <c r="A59" s="152"/>
      <c r="B59" s="71" t="s">
        <v>9</v>
      </c>
      <c r="C59" s="207" t="s">
        <v>264</v>
      </c>
      <c r="D59" s="207" t="s">
        <v>92</v>
      </c>
      <c r="E59" s="272" t="s">
        <v>268</v>
      </c>
      <c r="F59" s="29">
        <v>387.3</v>
      </c>
      <c r="G59" s="30">
        <v>213.2</v>
      </c>
      <c r="H59" s="30">
        <v>13.6</v>
      </c>
      <c r="I59" s="39">
        <f t="shared" ref="I59:I60" si="42">H59/$H$6</f>
        <v>1.94417279235963E-5</v>
      </c>
      <c r="J59" s="15">
        <f t="shared" si="9"/>
        <v>-199.6</v>
      </c>
      <c r="K59" s="153">
        <f t="shared" si="15"/>
        <v>6.3789868667917457E-2</v>
      </c>
      <c r="L59" s="174">
        <v>2156.4</v>
      </c>
      <c r="M59" s="15">
        <v>2559.5</v>
      </c>
      <c r="N59" s="15">
        <v>2123.4</v>
      </c>
      <c r="O59" s="30">
        <v>403.2</v>
      </c>
      <c r="P59" s="15">
        <f t="shared" si="2"/>
        <v>-1720.2</v>
      </c>
      <c r="Q59" s="326">
        <f t="shared" si="3"/>
        <v>0.18988414806442497</v>
      </c>
      <c r="R59" s="189">
        <f t="shared" ref="R59:R60" si="43">SUM(F59,L59)</f>
        <v>2543.7000000000003</v>
      </c>
      <c r="S59" s="15">
        <f t="shared" ref="S59:S60" si="44">SUM(F59,M59)</f>
        <v>2946.8</v>
      </c>
      <c r="T59" s="15">
        <f t="shared" ref="T59:T60" si="45">SUM(G59,N59)</f>
        <v>2336.6</v>
      </c>
      <c r="U59" s="15">
        <f t="shared" si="16"/>
        <v>416.8</v>
      </c>
      <c r="V59" s="15">
        <f t="shared" ref="V59:V60" si="46">U59-T59</f>
        <v>-1919.8</v>
      </c>
      <c r="W59" s="153">
        <f t="shared" si="7"/>
        <v>0.17837884105109991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70" customFormat="1" ht="97.5" customHeight="1" x14ac:dyDescent="0.3">
      <c r="A60" s="156"/>
      <c r="B60" s="62"/>
      <c r="C60" s="63"/>
      <c r="D60" s="62"/>
      <c r="E60" s="276" t="s">
        <v>375</v>
      </c>
      <c r="F60" s="27">
        <v>234</v>
      </c>
      <c r="G60" s="28">
        <v>175.6</v>
      </c>
      <c r="H60" s="28"/>
      <c r="I60" s="43">
        <f t="shared" si="42"/>
        <v>0</v>
      </c>
      <c r="J60" s="28">
        <f t="shared" si="9"/>
        <v>-175.6</v>
      </c>
      <c r="K60" s="155">
        <f t="shared" si="15"/>
        <v>0</v>
      </c>
      <c r="L60" s="175">
        <v>2007</v>
      </c>
      <c r="M60" s="28">
        <v>2007</v>
      </c>
      <c r="N60" s="28">
        <v>1720.3</v>
      </c>
      <c r="O60" s="28"/>
      <c r="P60" s="28">
        <f t="shared" si="2"/>
        <v>-1720.3</v>
      </c>
      <c r="Q60" s="323">
        <f t="shared" si="3"/>
        <v>0</v>
      </c>
      <c r="R60" s="190">
        <f t="shared" si="43"/>
        <v>2241</v>
      </c>
      <c r="S60" s="28">
        <f t="shared" si="44"/>
        <v>2241</v>
      </c>
      <c r="T60" s="28">
        <f t="shared" si="45"/>
        <v>1895.8999999999999</v>
      </c>
      <c r="U60" s="28">
        <f t="shared" si="16"/>
        <v>0</v>
      </c>
      <c r="V60" s="28">
        <f t="shared" si="46"/>
        <v>-1895.8999999999999</v>
      </c>
      <c r="W60" s="324">
        <f t="shared" si="7"/>
        <v>0</v>
      </c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9"/>
      <c r="GF60" s="69"/>
      <c r="GG60" s="69"/>
      <c r="GH60" s="69"/>
      <c r="GI60" s="69"/>
      <c r="GJ60" s="69"/>
      <c r="GK60" s="69"/>
      <c r="GL60" s="69"/>
      <c r="GM60" s="69"/>
      <c r="GN60" s="69"/>
    </row>
    <row r="61" spans="1:196" ht="29.25" customHeight="1" x14ac:dyDescent="0.3">
      <c r="A61" s="152"/>
      <c r="B61" s="71" t="s">
        <v>11</v>
      </c>
      <c r="C61" s="207" t="s">
        <v>102</v>
      </c>
      <c r="D61" s="207" t="s">
        <v>92</v>
      </c>
      <c r="E61" s="272" t="s">
        <v>111</v>
      </c>
      <c r="F61" s="23">
        <v>2283.1999999999998</v>
      </c>
      <c r="G61" s="15">
        <v>1740.3</v>
      </c>
      <c r="H61" s="15">
        <v>1523.1</v>
      </c>
      <c r="I61" s="19">
        <f>H61/$H$6</f>
        <v>2.1773305735609946E-3</v>
      </c>
      <c r="J61" s="15">
        <f t="shared" si="9"/>
        <v>-217.20000000000005</v>
      </c>
      <c r="K61" s="153">
        <f t="shared" si="15"/>
        <v>0.87519393208067575</v>
      </c>
      <c r="L61" s="174"/>
      <c r="M61" s="15"/>
      <c r="N61" s="15"/>
      <c r="O61" s="15"/>
      <c r="P61" s="14">
        <f t="shared" si="2"/>
        <v>0</v>
      </c>
      <c r="Q61" s="186" t="str">
        <f t="shared" si="3"/>
        <v/>
      </c>
      <c r="R61" s="189">
        <f>SUM(F61,L61)</f>
        <v>2283.1999999999998</v>
      </c>
      <c r="S61" s="15">
        <f t="shared" ref="S61:T65" si="47">SUM(F61,M61)</f>
        <v>2283.1999999999998</v>
      </c>
      <c r="T61" s="15">
        <f t="shared" si="47"/>
        <v>1740.3</v>
      </c>
      <c r="U61" s="15">
        <f t="shared" si="16"/>
        <v>1523.1</v>
      </c>
      <c r="V61" s="15">
        <f>U61-T61</f>
        <v>-217.20000000000005</v>
      </c>
      <c r="W61" s="153">
        <f t="shared" si="7"/>
        <v>0.87519393208067575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</row>
    <row r="62" spans="1:196" ht="27.75" customHeight="1" x14ac:dyDescent="0.3">
      <c r="A62" s="152"/>
      <c r="B62" s="71" t="s">
        <v>10</v>
      </c>
      <c r="C62" s="207" t="s">
        <v>122</v>
      </c>
      <c r="D62" s="207" t="s">
        <v>92</v>
      </c>
      <c r="E62" s="272" t="s">
        <v>105</v>
      </c>
      <c r="F62" s="23">
        <v>1316.2</v>
      </c>
      <c r="G62" s="15">
        <v>1005.5</v>
      </c>
      <c r="H62" s="15">
        <v>787.4</v>
      </c>
      <c r="I62" s="19">
        <f>H62/$H$6</f>
        <v>1.1256188652235095E-3</v>
      </c>
      <c r="J62" s="15">
        <f t="shared" si="9"/>
        <v>-218.10000000000002</v>
      </c>
      <c r="K62" s="153">
        <f t="shared" si="15"/>
        <v>0.78309298856290399</v>
      </c>
      <c r="L62" s="174"/>
      <c r="M62" s="15">
        <v>594.4</v>
      </c>
      <c r="N62" s="15">
        <v>594.4</v>
      </c>
      <c r="O62" s="15">
        <v>594.4</v>
      </c>
      <c r="P62" s="15">
        <f t="shared" si="2"/>
        <v>0</v>
      </c>
      <c r="Q62" s="326">
        <f t="shared" si="3"/>
        <v>1</v>
      </c>
      <c r="R62" s="189">
        <f>SUM(F62,L62)</f>
        <v>1316.2</v>
      </c>
      <c r="S62" s="15">
        <f t="shared" si="47"/>
        <v>1910.6</v>
      </c>
      <c r="T62" s="15">
        <f t="shared" si="47"/>
        <v>1599.9</v>
      </c>
      <c r="U62" s="15">
        <f t="shared" si="16"/>
        <v>1381.8</v>
      </c>
      <c r="V62" s="15">
        <f>U62-T62</f>
        <v>-218.10000000000014</v>
      </c>
      <c r="W62" s="153">
        <f t="shared" si="7"/>
        <v>0.86367897993624598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</row>
    <row r="63" spans="1:196" ht="78.75" customHeight="1" x14ac:dyDescent="0.3">
      <c r="A63" s="152"/>
      <c r="B63" s="71"/>
      <c r="C63" s="207" t="s">
        <v>147</v>
      </c>
      <c r="D63" s="207" t="s">
        <v>92</v>
      </c>
      <c r="E63" s="272" t="s">
        <v>148</v>
      </c>
      <c r="F63" s="23">
        <v>549.9</v>
      </c>
      <c r="G63" s="15">
        <v>549.9</v>
      </c>
      <c r="H63" s="47">
        <v>480</v>
      </c>
      <c r="I63" s="19">
        <f>H63/$H$6</f>
        <v>6.8617863259751654E-4</v>
      </c>
      <c r="J63" s="15">
        <f t="shared" si="9"/>
        <v>-69.899999999999977</v>
      </c>
      <c r="K63" s="153">
        <f t="shared" si="15"/>
        <v>0.87288597926895806</v>
      </c>
      <c r="L63" s="174"/>
      <c r="M63" s="15"/>
      <c r="N63" s="15"/>
      <c r="O63" s="15"/>
      <c r="P63" s="14">
        <f t="shared" si="2"/>
        <v>0</v>
      </c>
      <c r="Q63" s="186" t="str">
        <f t="shared" si="3"/>
        <v/>
      </c>
      <c r="R63" s="189">
        <f>SUM(F63,L63)</f>
        <v>549.9</v>
      </c>
      <c r="S63" s="15">
        <f t="shared" si="47"/>
        <v>549.9</v>
      </c>
      <c r="T63" s="15">
        <f t="shared" si="47"/>
        <v>549.9</v>
      </c>
      <c r="U63" s="15">
        <f t="shared" si="16"/>
        <v>480</v>
      </c>
      <c r="V63" s="15">
        <f>U63-T63</f>
        <v>-69.899999999999977</v>
      </c>
      <c r="W63" s="153">
        <f t="shared" si="7"/>
        <v>0.87288597926895806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96.75" customHeight="1" x14ac:dyDescent="0.3">
      <c r="A64" s="152"/>
      <c r="B64" s="71" t="s">
        <v>35</v>
      </c>
      <c r="C64" s="207" t="s">
        <v>103</v>
      </c>
      <c r="D64" s="207" t="s">
        <v>95</v>
      </c>
      <c r="E64" s="277" t="s">
        <v>123</v>
      </c>
      <c r="F64" s="23">
        <v>555</v>
      </c>
      <c r="G64" s="15">
        <v>490</v>
      </c>
      <c r="H64" s="15">
        <v>370.8</v>
      </c>
      <c r="I64" s="19">
        <f>H64/$H$6</f>
        <v>5.3007299368158149E-4</v>
      </c>
      <c r="J64" s="15">
        <f t="shared" si="9"/>
        <v>-119.19999999999999</v>
      </c>
      <c r="K64" s="153">
        <f t="shared" si="15"/>
        <v>0.75673469387755099</v>
      </c>
      <c r="L64" s="174"/>
      <c r="M64" s="15"/>
      <c r="N64" s="15"/>
      <c r="O64" s="15"/>
      <c r="P64" s="14">
        <f t="shared" si="2"/>
        <v>0</v>
      </c>
      <c r="Q64" s="186" t="str">
        <f t="shared" si="3"/>
        <v/>
      </c>
      <c r="R64" s="189">
        <f>SUM(F64,L64)</f>
        <v>555</v>
      </c>
      <c r="S64" s="15">
        <f t="shared" si="47"/>
        <v>555</v>
      </c>
      <c r="T64" s="15">
        <f t="shared" si="47"/>
        <v>490</v>
      </c>
      <c r="U64" s="15">
        <f t="shared" si="16"/>
        <v>370.8</v>
      </c>
      <c r="V64" s="15">
        <f>U64-T64</f>
        <v>-119.19999999999999</v>
      </c>
      <c r="W64" s="153">
        <f t="shared" si="7"/>
        <v>0.75673469387755099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60" hidden="1" customHeight="1" x14ac:dyDescent="0.3">
      <c r="A65" s="152"/>
      <c r="B65" s="71"/>
      <c r="C65" s="207" t="s">
        <v>150</v>
      </c>
      <c r="D65" s="207" t="s">
        <v>89</v>
      </c>
      <c r="E65" s="277" t="s">
        <v>149</v>
      </c>
      <c r="F65" s="23"/>
      <c r="G65" s="15"/>
      <c r="H65" s="15"/>
      <c r="I65" s="42">
        <f>H65/$H$6</f>
        <v>0</v>
      </c>
      <c r="J65" s="15">
        <f t="shared" si="9"/>
        <v>0</v>
      </c>
      <c r="K65" s="153" t="str">
        <f t="shared" si="15"/>
        <v/>
      </c>
      <c r="L65" s="174"/>
      <c r="M65" s="15"/>
      <c r="N65" s="15"/>
      <c r="O65" s="15"/>
      <c r="P65" s="14">
        <f t="shared" si="2"/>
        <v>0</v>
      </c>
      <c r="Q65" s="186" t="str">
        <f t="shared" si="3"/>
        <v/>
      </c>
      <c r="R65" s="189">
        <f>SUM(F65,L65)</f>
        <v>0</v>
      </c>
      <c r="S65" s="15">
        <f t="shared" si="47"/>
        <v>0</v>
      </c>
      <c r="T65" s="15">
        <f t="shared" si="47"/>
        <v>0</v>
      </c>
      <c r="U65" s="15">
        <f t="shared" si="16"/>
        <v>0</v>
      </c>
      <c r="V65" s="15">
        <f>U65-T65</f>
        <v>0</v>
      </c>
      <c r="W65" s="153" t="str">
        <f t="shared" si="7"/>
        <v/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s="59" customFormat="1" ht="204.6" hidden="1" customHeight="1" x14ac:dyDescent="0.3">
      <c r="A66" s="154"/>
      <c r="B66" s="72"/>
      <c r="C66" s="208" t="s">
        <v>271</v>
      </c>
      <c r="D66" s="208" t="s">
        <v>273</v>
      </c>
      <c r="E66" s="282" t="s">
        <v>322</v>
      </c>
      <c r="F66" s="27"/>
      <c r="G66" s="28"/>
      <c r="H66" s="28"/>
      <c r="I66" s="45">
        <f t="shared" ref="I66:I67" si="48">H66/$H$6</f>
        <v>0</v>
      </c>
      <c r="J66" s="15">
        <f t="shared" si="9"/>
        <v>0</v>
      </c>
      <c r="K66" s="153" t="str">
        <f t="shared" si="15"/>
        <v/>
      </c>
      <c r="L66" s="175"/>
      <c r="M66" s="28"/>
      <c r="N66" s="28"/>
      <c r="O66" s="28"/>
      <c r="P66" s="14">
        <f t="shared" si="2"/>
        <v>0</v>
      </c>
      <c r="Q66" s="186" t="str">
        <f t="shared" si="3"/>
        <v/>
      </c>
      <c r="R66" s="190">
        <f t="shared" ref="R66:R67" si="49">SUM(F66,L66)</f>
        <v>0</v>
      </c>
      <c r="S66" s="28">
        <f t="shared" ref="S66:S67" si="50">SUM(F66,M66)</f>
        <v>0</v>
      </c>
      <c r="T66" s="28">
        <f t="shared" ref="T66:T67" si="51">SUM(G66,N66)</f>
        <v>0</v>
      </c>
      <c r="U66" s="15">
        <f t="shared" si="16"/>
        <v>0</v>
      </c>
      <c r="V66" s="28">
        <f t="shared" ref="V66:V67" si="52">U66-T66</f>
        <v>0</v>
      </c>
      <c r="W66" s="153" t="str">
        <f t="shared" si="7"/>
        <v/>
      </c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8"/>
      <c r="GF66" s="58"/>
      <c r="GG66" s="58"/>
      <c r="GH66" s="58"/>
      <c r="GI66" s="58"/>
      <c r="GJ66" s="58"/>
      <c r="GK66" s="58"/>
      <c r="GL66" s="58"/>
      <c r="GM66" s="58"/>
      <c r="GN66" s="58"/>
    </row>
    <row r="67" spans="1:196" s="59" customFormat="1" ht="283.14999999999998" hidden="1" customHeight="1" x14ac:dyDescent="0.3">
      <c r="A67" s="154"/>
      <c r="B67" s="72"/>
      <c r="C67" s="208" t="s">
        <v>272</v>
      </c>
      <c r="D67" s="208" t="s">
        <v>89</v>
      </c>
      <c r="E67" s="282" t="s">
        <v>323</v>
      </c>
      <c r="F67" s="27"/>
      <c r="G67" s="28"/>
      <c r="H67" s="28"/>
      <c r="I67" s="45">
        <f t="shared" si="48"/>
        <v>0</v>
      </c>
      <c r="J67" s="15">
        <f t="shared" si="9"/>
        <v>0</v>
      </c>
      <c r="K67" s="153" t="str">
        <f t="shared" si="15"/>
        <v/>
      </c>
      <c r="L67" s="175"/>
      <c r="M67" s="28"/>
      <c r="N67" s="28"/>
      <c r="O67" s="28"/>
      <c r="P67" s="14">
        <f t="shared" si="2"/>
        <v>0</v>
      </c>
      <c r="Q67" s="186" t="str">
        <f t="shared" si="3"/>
        <v/>
      </c>
      <c r="R67" s="190">
        <f t="shared" si="49"/>
        <v>0</v>
      </c>
      <c r="S67" s="28">
        <f t="shared" si="50"/>
        <v>0</v>
      </c>
      <c r="T67" s="28">
        <f t="shared" si="51"/>
        <v>0</v>
      </c>
      <c r="U67" s="15">
        <f t="shared" si="16"/>
        <v>0</v>
      </c>
      <c r="V67" s="28">
        <f t="shared" si="52"/>
        <v>0</v>
      </c>
      <c r="W67" s="153" t="str">
        <f t="shared" si="7"/>
        <v/>
      </c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8"/>
      <c r="GF67" s="58"/>
      <c r="GG67" s="58"/>
      <c r="GH67" s="58"/>
      <c r="GI67" s="58"/>
      <c r="GJ67" s="58"/>
      <c r="GK67" s="58"/>
      <c r="GL67" s="58"/>
      <c r="GM67" s="58"/>
      <c r="GN67" s="58"/>
    </row>
    <row r="68" spans="1:196" s="79" customFormat="1" ht="38.25" customHeight="1" x14ac:dyDescent="0.3">
      <c r="A68" s="152"/>
      <c r="B68" s="53" t="s">
        <v>7</v>
      </c>
      <c r="C68" s="203" t="s">
        <v>124</v>
      </c>
      <c r="D68" s="203" t="s">
        <v>57</v>
      </c>
      <c r="E68" s="277" t="s">
        <v>125</v>
      </c>
      <c r="F68" s="23">
        <v>9575.7999999999993</v>
      </c>
      <c r="G68" s="15">
        <v>8170.3</v>
      </c>
      <c r="H68" s="15">
        <v>6219.8</v>
      </c>
      <c r="I68" s="19">
        <f>H68/$H$6</f>
        <v>8.8914455396459022E-3</v>
      </c>
      <c r="J68" s="15">
        <f t="shared" si="9"/>
        <v>-1950.5</v>
      </c>
      <c r="K68" s="153">
        <f t="shared" si="15"/>
        <v>0.76126947602903194</v>
      </c>
      <c r="L68" s="174"/>
      <c r="M68" s="15"/>
      <c r="N68" s="15"/>
      <c r="O68" s="15"/>
      <c r="P68" s="14">
        <f t="shared" si="2"/>
        <v>0</v>
      </c>
      <c r="Q68" s="186" t="str">
        <f t="shared" si="3"/>
        <v/>
      </c>
      <c r="R68" s="189">
        <f>SUM(F68,L68)</f>
        <v>9575.7999999999993</v>
      </c>
      <c r="S68" s="15">
        <f>SUM(F68,M68)</f>
        <v>9575.7999999999993</v>
      </c>
      <c r="T68" s="15">
        <f>SUM(G68,N68)</f>
        <v>8170.3</v>
      </c>
      <c r="U68" s="15">
        <f t="shared" si="16"/>
        <v>6219.8</v>
      </c>
      <c r="V68" s="15">
        <f>U68-T68</f>
        <v>-1950.5</v>
      </c>
      <c r="W68" s="153">
        <f t="shared" si="7"/>
        <v>0.76126947602903194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78"/>
      <c r="GF68" s="78"/>
      <c r="GG68" s="78"/>
      <c r="GH68" s="78"/>
      <c r="GI68" s="78"/>
      <c r="GJ68" s="78"/>
      <c r="GK68" s="78"/>
      <c r="GL68" s="78"/>
      <c r="GM68" s="78"/>
      <c r="GN68" s="78"/>
    </row>
    <row r="69" spans="1:196" s="74" customFormat="1" ht="30" customHeight="1" x14ac:dyDescent="0.3">
      <c r="A69" s="150">
        <v>4</v>
      </c>
      <c r="B69" s="49" t="s">
        <v>14</v>
      </c>
      <c r="C69" s="49" t="s">
        <v>108</v>
      </c>
      <c r="D69" s="49"/>
      <c r="E69" s="169" t="s">
        <v>304</v>
      </c>
      <c r="F69" s="21">
        <f>SUM(F70:F73)</f>
        <v>15180.4</v>
      </c>
      <c r="G69" s="14">
        <f t="shared" ref="G69:H69" si="53">SUM(G70:G73)</f>
        <v>11930.100000000002</v>
      </c>
      <c r="H69" s="14">
        <f t="shared" si="53"/>
        <v>10296.200000000001</v>
      </c>
      <c r="I69" s="24">
        <f t="shared" si="8"/>
        <v>1.4718817576980313E-2</v>
      </c>
      <c r="J69" s="14">
        <f t="shared" si="9"/>
        <v>-1633.9000000000015</v>
      </c>
      <c r="K69" s="151">
        <f t="shared" si="15"/>
        <v>0.86304389736884002</v>
      </c>
      <c r="L69" s="146">
        <f>SUM(L70:L73)</f>
        <v>3283.7999999999997</v>
      </c>
      <c r="M69" s="14">
        <f t="shared" ref="M69" si="54">SUM(M70:M73)</f>
        <v>3469.4</v>
      </c>
      <c r="N69" s="14">
        <f>SUM(N70:N73)</f>
        <v>3401.8</v>
      </c>
      <c r="O69" s="14">
        <f t="shared" ref="O69" si="55">SUM(O70:O73)</f>
        <v>2859.2999999999997</v>
      </c>
      <c r="P69" s="14">
        <f t="shared" si="2"/>
        <v>-542.50000000000045</v>
      </c>
      <c r="Q69" s="186">
        <f t="shared" si="3"/>
        <v>0.84052560409195121</v>
      </c>
      <c r="R69" s="184">
        <f>SUM(R70:R73)</f>
        <v>18464.2</v>
      </c>
      <c r="S69" s="14">
        <f t="shared" ref="S69:T69" si="56">SUM(S70:S73)</f>
        <v>18649.8</v>
      </c>
      <c r="T69" s="14">
        <f t="shared" si="56"/>
        <v>15331.9</v>
      </c>
      <c r="U69" s="14">
        <f t="shared" si="16"/>
        <v>13155.5</v>
      </c>
      <c r="V69" s="14">
        <f t="shared" si="6"/>
        <v>-2176.3999999999996</v>
      </c>
      <c r="W69" s="151">
        <f t="shared" ref="W69:W104" si="57">IFERROR(100%*(U69/T69),"")</f>
        <v>0.85804760010174863</v>
      </c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73"/>
      <c r="GF69" s="73"/>
      <c r="GG69" s="73"/>
      <c r="GH69" s="73"/>
      <c r="GI69" s="73"/>
      <c r="GJ69" s="73"/>
      <c r="GK69" s="73"/>
      <c r="GL69" s="73"/>
      <c r="GM69" s="73"/>
      <c r="GN69" s="73"/>
    </row>
    <row r="70" spans="1:196" ht="32.25" customHeight="1" x14ac:dyDescent="0.3">
      <c r="A70" s="152"/>
      <c r="B70" s="53" t="s">
        <v>27</v>
      </c>
      <c r="C70" s="207" t="s">
        <v>134</v>
      </c>
      <c r="D70" s="207" t="s">
        <v>62</v>
      </c>
      <c r="E70" s="278" t="s">
        <v>133</v>
      </c>
      <c r="F70" s="23">
        <v>6218.6</v>
      </c>
      <c r="G70" s="15">
        <v>4830</v>
      </c>
      <c r="H70" s="15">
        <v>4530.8999999999996</v>
      </c>
      <c r="I70" s="19">
        <f t="shared" si="8"/>
        <v>6.4770974300751823E-3</v>
      </c>
      <c r="J70" s="15">
        <f t="shared" si="9"/>
        <v>-299.10000000000036</v>
      </c>
      <c r="K70" s="153">
        <f t="shared" si="15"/>
        <v>0.93807453416149056</v>
      </c>
      <c r="L70" s="174">
        <v>372.7</v>
      </c>
      <c r="M70" s="15">
        <v>494.3</v>
      </c>
      <c r="N70" s="15">
        <v>478.4</v>
      </c>
      <c r="O70" s="15">
        <v>134.69999999999999</v>
      </c>
      <c r="P70" s="15">
        <f t="shared" si="2"/>
        <v>-343.7</v>
      </c>
      <c r="Q70" s="326">
        <f t="shared" si="3"/>
        <v>0.28156354515050164</v>
      </c>
      <c r="R70" s="189">
        <f t="shared" si="4"/>
        <v>6591.3</v>
      </c>
      <c r="S70" s="15">
        <f>SUM(F70,M70)</f>
        <v>6712.9000000000005</v>
      </c>
      <c r="T70" s="15">
        <f t="shared" si="10"/>
        <v>5308.4</v>
      </c>
      <c r="U70" s="15">
        <f t="shared" si="16"/>
        <v>4665.5999999999995</v>
      </c>
      <c r="V70" s="15">
        <f t="shared" si="6"/>
        <v>-642.80000000000018</v>
      </c>
      <c r="W70" s="153">
        <f t="shared" si="57"/>
        <v>0.87890889910330794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39" customHeight="1" x14ac:dyDescent="0.3">
      <c r="A71" s="152"/>
      <c r="B71" s="53" t="s">
        <v>32</v>
      </c>
      <c r="C71" s="207" t="s">
        <v>61</v>
      </c>
      <c r="D71" s="207" t="s">
        <v>63</v>
      </c>
      <c r="E71" s="272" t="s">
        <v>135</v>
      </c>
      <c r="F71" s="23">
        <v>5057.7</v>
      </c>
      <c r="G71" s="15">
        <v>4031.7</v>
      </c>
      <c r="H71" s="15">
        <v>3018.3</v>
      </c>
      <c r="I71" s="19">
        <f t="shared" si="8"/>
        <v>4.314777014102259E-3</v>
      </c>
      <c r="J71" s="15">
        <f t="shared" si="9"/>
        <v>-1013.3999999999996</v>
      </c>
      <c r="K71" s="153">
        <f t="shared" si="15"/>
        <v>0.74864201205446845</v>
      </c>
      <c r="L71" s="174">
        <v>2847.6</v>
      </c>
      <c r="M71" s="15">
        <v>2887.5</v>
      </c>
      <c r="N71" s="15">
        <v>2854.8</v>
      </c>
      <c r="O71" s="15">
        <v>2656</v>
      </c>
      <c r="P71" s="15">
        <f t="shared" ref="P71:P134" si="58">O71-N71</f>
        <v>-198.80000000000018</v>
      </c>
      <c r="Q71" s="326">
        <f t="shared" ref="Q71:Q134" si="59">IFERROR(100%*(O71/N71),"")</f>
        <v>0.93036289757601232</v>
      </c>
      <c r="R71" s="189">
        <f t="shared" si="4"/>
        <v>7905.2999999999993</v>
      </c>
      <c r="S71" s="15">
        <f t="shared" si="5"/>
        <v>7945.2</v>
      </c>
      <c r="T71" s="15">
        <f t="shared" si="10"/>
        <v>6886.5</v>
      </c>
      <c r="U71" s="15">
        <f t="shared" si="16"/>
        <v>5674.3</v>
      </c>
      <c r="V71" s="15">
        <f t="shared" si="6"/>
        <v>-1212.1999999999998</v>
      </c>
      <c r="W71" s="153">
        <f t="shared" si="57"/>
        <v>0.82397444275030862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ht="42.75" customHeight="1" x14ac:dyDescent="0.3">
      <c r="A72" s="152"/>
      <c r="B72" s="53" t="s">
        <v>28</v>
      </c>
      <c r="C72" s="207" t="s">
        <v>136</v>
      </c>
      <c r="D72" s="207" t="s">
        <v>64</v>
      </c>
      <c r="E72" s="278" t="s">
        <v>137</v>
      </c>
      <c r="F72" s="23">
        <v>3577.4</v>
      </c>
      <c r="G72" s="15">
        <v>2788.7</v>
      </c>
      <c r="H72" s="15">
        <v>2547.3000000000002</v>
      </c>
      <c r="I72" s="19">
        <f t="shared" si="8"/>
        <v>3.6414642308659458E-3</v>
      </c>
      <c r="J72" s="15">
        <f t="shared" ref="J72:J135" si="60">H72-G72</f>
        <v>-241.39999999999964</v>
      </c>
      <c r="K72" s="153">
        <f t="shared" ref="K72:K139" si="61">IFERROR(100%*(H72/G72),"")</f>
        <v>0.91343636820023677</v>
      </c>
      <c r="L72" s="174">
        <v>63.5</v>
      </c>
      <c r="M72" s="15">
        <v>87.6</v>
      </c>
      <c r="N72" s="15">
        <v>68.599999999999994</v>
      </c>
      <c r="O72" s="15">
        <v>68.599999999999994</v>
      </c>
      <c r="P72" s="15">
        <f t="shared" si="58"/>
        <v>0</v>
      </c>
      <c r="Q72" s="326">
        <f t="shared" si="59"/>
        <v>1</v>
      </c>
      <c r="R72" s="189">
        <f t="shared" si="4"/>
        <v>3640.9</v>
      </c>
      <c r="S72" s="15">
        <f t="shared" si="5"/>
        <v>3665</v>
      </c>
      <c r="T72" s="15">
        <f t="shared" si="10"/>
        <v>2857.2999999999997</v>
      </c>
      <c r="U72" s="15">
        <f t="shared" si="16"/>
        <v>2615.9</v>
      </c>
      <c r="V72" s="15">
        <f t="shared" si="6"/>
        <v>-241.39999999999964</v>
      </c>
      <c r="W72" s="153">
        <f t="shared" si="57"/>
        <v>0.91551464669443194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27" customHeight="1" thickBot="1" x14ac:dyDescent="0.35">
      <c r="A73" s="152"/>
      <c r="B73" s="53" t="s">
        <v>29</v>
      </c>
      <c r="C73" s="207" t="s">
        <v>138</v>
      </c>
      <c r="D73" s="207" t="s">
        <v>64</v>
      </c>
      <c r="E73" s="277" t="s">
        <v>139</v>
      </c>
      <c r="F73" s="23">
        <v>326.7</v>
      </c>
      <c r="G73" s="15">
        <v>279.7</v>
      </c>
      <c r="H73" s="15">
        <v>199.7</v>
      </c>
      <c r="I73" s="40">
        <f t="shared" si="8"/>
        <v>2.8547890193692508E-4</v>
      </c>
      <c r="J73" s="15">
        <f t="shared" si="60"/>
        <v>-80</v>
      </c>
      <c r="K73" s="153">
        <f t="shared" si="61"/>
        <v>0.71397926349660346</v>
      </c>
      <c r="L73" s="174"/>
      <c r="M73" s="15"/>
      <c r="N73" s="15"/>
      <c r="O73" s="15"/>
      <c r="P73" s="14">
        <f t="shared" si="58"/>
        <v>0</v>
      </c>
      <c r="Q73" s="186" t="str">
        <f t="shared" si="59"/>
        <v/>
      </c>
      <c r="R73" s="189">
        <f t="shared" si="4"/>
        <v>326.7</v>
      </c>
      <c r="S73" s="15">
        <f t="shared" si="5"/>
        <v>326.7</v>
      </c>
      <c r="T73" s="15">
        <f t="shared" si="10"/>
        <v>279.7</v>
      </c>
      <c r="U73" s="15">
        <f t="shared" si="10"/>
        <v>199.7</v>
      </c>
      <c r="V73" s="15">
        <f t="shared" si="6"/>
        <v>-80</v>
      </c>
      <c r="W73" s="153">
        <f t="shared" si="57"/>
        <v>0.71397926349660346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s="81" customFormat="1" ht="31.5" customHeight="1" thickBot="1" x14ac:dyDescent="0.35">
      <c r="A74" s="150">
        <v>5</v>
      </c>
      <c r="B74" s="49" t="s">
        <v>15</v>
      </c>
      <c r="C74" s="49" t="s">
        <v>110</v>
      </c>
      <c r="D74" s="49"/>
      <c r="E74" s="168" t="s">
        <v>303</v>
      </c>
      <c r="F74" s="21">
        <f>SUM(F75:F79)</f>
        <v>6726.3</v>
      </c>
      <c r="G74" s="14">
        <f t="shared" ref="G74:H74" si="62">SUM(G75:G79)</f>
        <v>5407</v>
      </c>
      <c r="H74" s="14">
        <f t="shared" si="62"/>
        <v>4535</v>
      </c>
      <c r="I74" s="24">
        <f t="shared" si="8"/>
        <v>6.4829585392286197E-3</v>
      </c>
      <c r="J74" s="14">
        <f t="shared" si="60"/>
        <v>-872</v>
      </c>
      <c r="K74" s="151">
        <f t="shared" si="61"/>
        <v>0.83872757536526721</v>
      </c>
      <c r="L74" s="146">
        <f>SUM(L75:L79)</f>
        <v>81.099999999999994</v>
      </c>
      <c r="M74" s="14">
        <f t="shared" ref="M74" si="63">SUM(M75:M79)</f>
        <v>154.4</v>
      </c>
      <c r="N74" s="14">
        <f t="shared" ref="N74" si="64">SUM(N75:N79)</f>
        <v>69.900000000000006</v>
      </c>
      <c r="O74" s="14">
        <f>SUM(O75:O79)</f>
        <v>69.900000000000006</v>
      </c>
      <c r="P74" s="14">
        <f t="shared" si="58"/>
        <v>0</v>
      </c>
      <c r="Q74" s="186">
        <f t="shared" si="59"/>
        <v>1</v>
      </c>
      <c r="R74" s="184">
        <f>SUM(R75:R79)</f>
        <v>6807.4</v>
      </c>
      <c r="S74" s="14">
        <f t="shared" ref="S74:T74" si="65">SUM(S75:S79)</f>
        <v>6880.7000000000007</v>
      </c>
      <c r="T74" s="14">
        <f t="shared" si="65"/>
        <v>5476.9000000000005</v>
      </c>
      <c r="U74" s="14">
        <f t="shared" si="10"/>
        <v>4604.8999999999996</v>
      </c>
      <c r="V74" s="14">
        <f t="shared" si="6"/>
        <v>-872.00000000000091</v>
      </c>
      <c r="W74" s="151">
        <f t="shared" si="57"/>
        <v>0.84078584600777795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80"/>
      <c r="GF74" s="80"/>
      <c r="GG74" s="80"/>
      <c r="GH74" s="80"/>
      <c r="GI74" s="80"/>
      <c r="GJ74" s="80"/>
      <c r="GK74" s="80"/>
      <c r="GL74" s="80"/>
      <c r="GM74" s="80"/>
      <c r="GN74" s="80"/>
    </row>
    <row r="75" spans="1:196" ht="42" customHeight="1" x14ac:dyDescent="0.3">
      <c r="A75" s="152"/>
      <c r="B75" s="53" t="s">
        <v>31</v>
      </c>
      <c r="C75" s="207" t="s">
        <v>65</v>
      </c>
      <c r="D75" s="207" t="s">
        <v>66</v>
      </c>
      <c r="E75" s="278" t="s">
        <v>67</v>
      </c>
      <c r="F75" s="23">
        <v>2316.3000000000002</v>
      </c>
      <c r="G75" s="15">
        <v>2054.1999999999998</v>
      </c>
      <c r="H75" s="15">
        <v>1720.3</v>
      </c>
      <c r="I75" s="19">
        <f t="shared" si="8"/>
        <v>2.4592356284531408E-3</v>
      </c>
      <c r="J75" s="15">
        <f t="shared" si="60"/>
        <v>-333.89999999999986</v>
      </c>
      <c r="K75" s="153">
        <f t="shared" si="61"/>
        <v>0.83745497030474159</v>
      </c>
      <c r="L75" s="174"/>
      <c r="M75" s="15"/>
      <c r="N75" s="15"/>
      <c r="O75" s="15"/>
      <c r="P75" s="14">
        <f t="shared" si="58"/>
        <v>0</v>
      </c>
      <c r="Q75" s="186" t="str">
        <f t="shared" si="59"/>
        <v/>
      </c>
      <c r="R75" s="189">
        <f t="shared" si="4"/>
        <v>2316.3000000000002</v>
      </c>
      <c r="S75" s="15">
        <f t="shared" si="5"/>
        <v>2316.3000000000002</v>
      </c>
      <c r="T75" s="15">
        <f t="shared" si="10"/>
        <v>2054.1999999999998</v>
      </c>
      <c r="U75" s="15">
        <f t="shared" si="10"/>
        <v>1720.3</v>
      </c>
      <c r="V75" s="15">
        <f t="shared" si="6"/>
        <v>-333.89999999999986</v>
      </c>
      <c r="W75" s="153">
        <f t="shared" si="57"/>
        <v>0.83745497030474159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42.75" customHeight="1" x14ac:dyDescent="0.3">
      <c r="A76" s="152"/>
      <c r="B76" s="53" t="s">
        <v>31</v>
      </c>
      <c r="C76" s="207" t="s">
        <v>68</v>
      </c>
      <c r="D76" s="207" t="s">
        <v>66</v>
      </c>
      <c r="E76" s="278" t="s">
        <v>69</v>
      </c>
      <c r="F76" s="23">
        <v>137.9</v>
      </c>
      <c r="G76" s="15">
        <v>134.9</v>
      </c>
      <c r="H76" s="15">
        <v>81.8</v>
      </c>
      <c r="I76" s="40">
        <f t="shared" si="8"/>
        <v>1.169362753051601E-4</v>
      </c>
      <c r="J76" s="15">
        <f t="shared" si="60"/>
        <v>-53.100000000000009</v>
      </c>
      <c r="K76" s="153">
        <f t="shared" si="61"/>
        <v>0.60637509266123046</v>
      </c>
      <c r="L76" s="174"/>
      <c r="M76" s="15"/>
      <c r="N76" s="15"/>
      <c r="O76" s="15"/>
      <c r="P76" s="14">
        <f t="shared" si="58"/>
        <v>0</v>
      </c>
      <c r="Q76" s="186" t="str">
        <f t="shared" si="59"/>
        <v/>
      </c>
      <c r="R76" s="189">
        <f t="shared" si="4"/>
        <v>137.9</v>
      </c>
      <c r="S76" s="15">
        <f t="shared" si="5"/>
        <v>137.9</v>
      </c>
      <c r="T76" s="15">
        <f t="shared" si="10"/>
        <v>134.9</v>
      </c>
      <c r="U76" s="15">
        <f t="shared" si="10"/>
        <v>81.8</v>
      </c>
      <c r="V76" s="15">
        <f t="shared" si="6"/>
        <v>-53.100000000000009</v>
      </c>
      <c r="W76" s="153">
        <f t="shared" si="57"/>
        <v>0.60637509266123046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s="83" customFormat="1" ht="40.5" customHeight="1" x14ac:dyDescent="0.3">
      <c r="A77" s="152"/>
      <c r="B77" s="53" t="s">
        <v>21</v>
      </c>
      <c r="C77" s="207" t="s">
        <v>70</v>
      </c>
      <c r="D77" s="207" t="s">
        <v>66</v>
      </c>
      <c r="E77" s="272" t="s">
        <v>71</v>
      </c>
      <c r="F77" s="23">
        <v>3733.6</v>
      </c>
      <c r="G77" s="15">
        <v>2769.1</v>
      </c>
      <c r="H77" s="15">
        <v>2296.5</v>
      </c>
      <c r="I77" s="19">
        <f t="shared" si="8"/>
        <v>3.2829358953337432E-3</v>
      </c>
      <c r="J77" s="15">
        <f t="shared" si="60"/>
        <v>-472.59999999999991</v>
      </c>
      <c r="K77" s="153">
        <f t="shared" si="61"/>
        <v>0.82933082951139359</v>
      </c>
      <c r="L77" s="174">
        <v>81.099999999999994</v>
      </c>
      <c r="M77" s="15">
        <v>154.4</v>
      </c>
      <c r="N77" s="15">
        <v>69.900000000000006</v>
      </c>
      <c r="O77" s="124">
        <v>69.900000000000006</v>
      </c>
      <c r="P77" s="15">
        <f t="shared" si="58"/>
        <v>0</v>
      </c>
      <c r="Q77" s="326">
        <f t="shared" si="59"/>
        <v>1</v>
      </c>
      <c r="R77" s="189">
        <f t="shared" si="4"/>
        <v>3814.7</v>
      </c>
      <c r="S77" s="15">
        <f t="shared" si="5"/>
        <v>3888</v>
      </c>
      <c r="T77" s="15">
        <f t="shared" si="10"/>
        <v>2839</v>
      </c>
      <c r="U77" s="15">
        <f t="shared" si="10"/>
        <v>2366.4</v>
      </c>
      <c r="V77" s="15">
        <f t="shared" si="6"/>
        <v>-472.59999999999991</v>
      </c>
      <c r="W77" s="153">
        <f t="shared" si="57"/>
        <v>0.83353293413173657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82"/>
      <c r="GF77" s="82"/>
      <c r="GG77" s="82"/>
      <c r="GH77" s="82"/>
      <c r="GI77" s="82"/>
      <c r="GJ77" s="82"/>
      <c r="GK77" s="82"/>
      <c r="GL77" s="82"/>
      <c r="GM77" s="82"/>
      <c r="GN77" s="82"/>
    </row>
    <row r="78" spans="1:196" s="83" customFormat="1" ht="57" customHeight="1" x14ac:dyDescent="0.3">
      <c r="A78" s="152"/>
      <c r="B78" s="53" t="s">
        <v>21</v>
      </c>
      <c r="C78" s="207" t="s">
        <v>348</v>
      </c>
      <c r="D78" s="207" t="s">
        <v>66</v>
      </c>
      <c r="E78" s="272" t="s">
        <v>376</v>
      </c>
      <c r="F78" s="23">
        <v>78.5</v>
      </c>
      <c r="G78" s="124">
        <v>49.1</v>
      </c>
      <c r="H78" s="15">
        <v>39.200000000000003</v>
      </c>
      <c r="I78" s="40">
        <f t="shared" ref="I78" si="66">H78/$H$6</f>
        <v>5.6037921662130519E-5</v>
      </c>
      <c r="J78" s="15">
        <f t="shared" si="60"/>
        <v>-9.8999999999999986</v>
      </c>
      <c r="K78" s="153">
        <f t="shared" si="61"/>
        <v>0.79837067209775969</v>
      </c>
      <c r="L78" s="174"/>
      <c r="M78" s="15"/>
      <c r="N78" s="15"/>
      <c r="O78" s="15"/>
      <c r="P78" s="14">
        <f t="shared" si="58"/>
        <v>0</v>
      </c>
      <c r="Q78" s="186" t="str">
        <f t="shared" si="59"/>
        <v/>
      </c>
      <c r="R78" s="189">
        <f t="shared" si="4"/>
        <v>78.5</v>
      </c>
      <c r="S78" s="15">
        <f t="shared" si="5"/>
        <v>78.5</v>
      </c>
      <c r="T78" s="15">
        <f t="shared" si="10"/>
        <v>49.1</v>
      </c>
      <c r="U78" s="15">
        <f t="shared" si="10"/>
        <v>39.200000000000003</v>
      </c>
      <c r="V78" s="15">
        <f t="shared" si="6"/>
        <v>-9.8999999999999986</v>
      </c>
      <c r="W78" s="153">
        <f t="shared" si="57"/>
        <v>0.79837067209775969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82"/>
      <c r="GF78" s="82"/>
      <c r="GG78" s="82"/>
      <c r="GH78" s="82"/>
      <c r="GI78" s="82"/>
      <c r="GJ78" s="82"/>
      <c r="GK78" s="82"/>
      <c r="GL78" s="82"/>
      <c r="GM78" s="82"/>
      <c r="GN78" s="82"/>
    </row>
    <row r="79" spans="1:196" s="83" customFormat="1" ht="51" customHeight="1" thickBot="1" x14ac:dyDescent="0.35">
      <c r="A79" s="152"/>
      <c r="B79" s="53" t="s">
        <v>21</v>
      </c>
      <c r="C79" s="207" t="s">
        <v>186</v>
      </c>
      <c r="D79" s="207" t="s">
        <v>66</v>
      </c>
      <c r="E79" s="272" t="s">
        <v>192</v>
      </c>
      <c r="F79" s="23">
        <v>460</v>
      </c>
      <c r="G79" s="15">
        <v>399.7</v>
      </c>
      <c r="H79" s="15">
        <v>397.2</v>
      </c>
      <c r="I79" s="40">
        <f t="shared" si="8"/>
        <v>5.6781281847444491E-4</v>
      </c>
      <c r="J79" s="15">
        <f t="shared" si="60"/>
        <v>-2.5</v>
      </c>
      <c r="K79" s="153">
        <f t="shared" si="61"/>
        <v>0.9937453089817363</v>
      </c>
      <c r="L79" s="174"/>
      <c r="M79" s="15"/>
      <c r="N79" s="15"/>
      <c r="O79" s="15"/>
      <c r="P79" s="14">
        <f t="shared" si="58"/>
        <v>0</v>
      </c>
      <c r="Q79" s="186" t="str">
        <f t="shared" si="59"/>
        <v/>
      </c>
      <c r="R79" s="189">
        <f t="shared" si="4"/>
        <v>460</v>
      </c>
      <c r="S79" s="15">
        <f t="shared" si="5"/>
        <v>460</v>
      </c>
      <c r="T79" s="15">
        <f t="shared" si="10"/>
        <v>399.7</v>
      </c>
      <c r="U79" s="15">
        <f t="shared" si="10"/>
        <v>397.2</v>
      </c>
      <c r="V79" s="15">
        <f t="shared" si="6"/>
        <v>-2.5</v>
      </c>
      <c r="W79" s="153">
        <f t="shared" si="57"/>
        <v>0.9937453089817363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82"/>
      <c r="GF79" s="82"/>
      <c r="GG79" s="82"/>
      <c r="GH79" s="82"/>
      <c r="GI79" s="82"/>
      <c r="GJ79" s="82"/>
      <c r="GK79" s="82"/>
      <c r="GL79" s="82"/>
      <c r="GM79" s="82"/>
      <c r="GN79" s="82"/>
    </row>
    <row r="80" spans="1:196" s="267" customFormat="1" ht="78" customHeight="1" thickBot="1" x14ac:dyDescent="0.35">
      <c r="A80" s="159">
        <v>6</v>
      </c>
      <c r="B80" s="130" t="s">
        <v>16</v>
      </c>
      <c r="C80" s="130" t="s">
        <v>140</v>
      </c>
      <c r="D80" s="130" t="s">
        <v>51</v>
      </c>
      <c r="E80" s="269" t="s">
        <v>117</v>
      </c>
      <c r="F80" s="119">
        <v>46106.6</v>
      </c>
      <c r="G80" s="131">
        <v>36798.400000000001</v>
      </c>
      <c r="H80" s="131">
        <v>32886.1</v>
      </c>
      <c r="I80" s="264">
        <f t="shared" si="8"/>
        <v>4.7011956519719143E-2</v>
      </c>
      <c r="J80" s="14">
        <f t="shared" si="60"/>
        <v>-3912.3000000000029</v>
      </c>
      <c r="K80" s="160">
        <f t="shared" si="61"/>
        <v>0.89368287751641373</v>
      </c>
      <c r="L80" s="132">
        <v>2214</v>
      </c>
      <c r="M80" s="131">
        <v>2256.1999999999998</v>
      </c>
      <c r="N80" s="131">
        <v>2234.3000000000002</v>
      </c>
      <c r="O80" s="131">
        <v>930.8</v>
      </c>
      <c r="P80" s="14">
        <f t="shared" si="58"/>
        <v>-1303.5000000000002</v>
      </c>
      <c r="Q80" s="186">
        <f t="shared" si="59"/>
        <v>0.41659580181712386</v>
      </c>
      <c r="R80" s="265">
        <f t="shared" si="4"/>
        <v>48320.6</v>
      </c>
      <c r="S80" s="131">
        <f t="shared" si="5"/>
        <v>48362.799999999996</v>
      </c>
      <c r="T80" s="131">
        <f t="shared" si="10"/>
        <v>39032.700000000004</v>
      </c>
      <c r="U80" s="131">
        <f t="shared" si="10"/>
        <v>33816.9</v>
      </c>
      <c r="V80" s="131">
        <f t="shared" si="6"/>
        <v>-5215.8000000000029</v>
      </c>
      <c r="W80" s="160">
        <f t="shared" si="57"/>
        <v>0.86637357907600543</v>
      </c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266"/>
      <c r="GF80" s="266"/>
      <c r="GG80" s="266"/>
      <c r="GH80" s="266"/>
      <c r="GI80" s="266"/>
      <c r="GJ80" s="266"/>
      <c r="GK80" s="266"/>
      <c r="GL80" s="266"/>
      <c r="GM80" s="266"/>
      <c r="GN80" s="266"/>
    </row>
    <row r="81" spans="1:196" s="129" customFormat="1" ht="42" customHeight="1" thickBot="1" x14ac:dyDescent="0.35">
      <c r="A81" s="159">
        <v>7</v>
      </c>
      <c r="B81" s="130" t="s">
        <v>16</v>
      </c>
      <c r="C81" s="130" t="s">
        <v>141</v>
      </c>
      <c r="D81" s="130" t="s">
        <v>51</v>
      </c>
      <c r="E81" s="269" t="s">
        <v>227</v>
      </c>
      <c r="F81" s="119">
        <v>56330.400000000001</v>
      </c>
      <c r="G81" s="131">
        <v>44998</v>
      </c>
      <c r="H81" s="268">
        <v>41436.300000000003</v>
      </c>
      <c r="I81" s="264">
        <f t="shared" ref="I81:I152" si="67">H81/$H$6</f>
        <v>5.9234799320625989E-2</v>
      </c>
      <c r="J81" s="14">
        <f t="shared" si="60"/>
        <v>-3561.6999999999971</v>
      </c>
      <c r="K81" s="160">
        <f t="shared" si="61"/>
        <v>0.92084759322636567</v>
      </c>
      <c r="L81" s="132">
        <v>2386.5</v>
      </c>
      <c r="M81" s="131">
        <v>3625.4</v>
      </c>
      <c r="N81" s="131">
        <v>3625.4</v>
      </c>
      <c r="O81" s="131">
        <v>1347.3</v>
      </c>
      <c r="P81" s="14">
        <f t="shared" si="58"/>
        <v>-2278.1000000000004</v>
      </c>
      <c r="Q81" s="186">
        <f t="shared" si="59"/>
        <v>0.37162795829425715</v>
      </c>
      <c r="R81" s="265">
        <f t="shared" ref="R81:R164" si="68">SUM(F81,L81)</f>
        <v>58716.9</v>
      </c>
      <c r="S81" s="131">
        <f t="shared" ref="S81:U173" si="69">SUM(F81,M81)</f>
        <v>59955.8</v>
      </c>
      <c r="T81" s="131">
        <f t="shared" ref="T81:U164" si="70">SUM(G81,N81)</f>
        <v>48623.4</v>
      </c>
      <c r="U81" s="131">
        <f t="shared" si="70"/>
        <v>42783.600000000006</v>
      </c>
      <c r="V81" s="131">
        <f t="shared" ref="V81:V164" si="71">U81-T81</f>
        <v>-5839.7999999999956</v>
      </c>
      <c r="W81" s="160">
        <f t="shared" si="57"/>
        <v>0.87989733338269238</v>
      </c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</row>
    <row r="82" spans="1:196" s="129" customFormat="1" ht="26.25" customHeight="1" thickBot="1" x14ac:dyDescent="0.35">
      <c r="A82" s="159">
        <v>8</v>
      </c>
      <c r="B82" s="130" t="s">
        <v>16</v>
      </c>
      <c r="C82" s="130" t="s">
        <v>50</v>
      </c>
      <c r="D82" s="130" t="s">
        <v>85</v>
      </c>
      <c r="E82" s="171" t="s">
        <v>178</v>
      </c>
      <c r="F82" s="119">
        <v>2948.9</v>
      </c>
      <c r="G82" s="131">
        <v>2454.9</v>
      </c>
      <c r="H82" s="131">
        <v>1866.3</v>
      </c>
      <c r="I82" s="264">
        <f t="shared" si="67"/>
        <v>2.6679482958682191E-3</v>
      </c>
      <c r="J82" s="14">
        <f t="shared" si="60"/>
        <v>-588.60000000000014</v>
      </c>
      <c r="K82" s="160">
        <f t="shared" si="61"/>
        <v>0.76023463277526571</v>
      </c>
      <c r="L82" s="132"/>
      <c r="M82" s="131"/>
      <c r="N82" s="131"/>
      <c r="O82" s="131"/>
      <c r="P82" s="14">
        <f t="shared" si="58"/>
        <v>0</v>
      </c>
      <c r="Q82" s="186" t="str">
        <f t="shared" si="59"/>
        <v/>
      </c>
      <c r="R82" s="265">
        <f t="shared" si="68"/>
        <v>2948.9</v>
      </c>
      <c r="S82" s="131">
        <f t="shared" si="69"/>
        <v>2948.9</v>
      </c>
      <c r="T82" s="131">
        <f t="shared" si="70"/>
        <v>2454.9</v>
      </c>
      <c r="U82" s="131">
        <f t="shared" si="70"/>
        <v>1866.3</v>
      </c>
      <c r="V82" s="131">
        <f t="shared" si="71"/>
        <v>-588.60000000000014</v>
      </c>
      <c r="W82" s="160">
        <f t="shared" si="57"/>
        <v>0.76023463277526571</v>
      </c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</row>
    <row r="83" spans="1:196" s="5" customFormat="1" ht="27.75" customHeight="1" thickBot="1" x14ac:dyDescent="0.35">
      <c r="A83" s="150">
        <v>9</v>
      </c>
      <c r="B83" s="49"/>
      <c r="C83" s="49" t="s">
        <v>320</v>
      </c>
      <c r="D83" s="49" t="s">
        <v>141</v>
      </c>
      <c r="E83" s="168" t="s">
        <v>321</v>
      </c>
      <c r="F83" s="21">
        <v>14.2</v>
      </c>
      <c r="G83" s="14">
        <v>10.5</v>
      </c>
      <c r="H83" s="14"/>
      <c r="I83" s="24">
        <f t="shared" si="67"/>
        <v>0</v>
      </c>
      <c r="J83" s="14">
        <f t="shared" si="60"/>
        <v>-10.5</v>
      </c>
      <c r="K83" s="151">
        <f t="shared" si="61"/>
        <v>0</v>
      </c>
      <c r="L83" s="146"/>
      <c r="M83" s="14"/>
      <c r="N83" s="14"/>
      <c r="O83" s="14"/>
      <c r="P83" s="14">
        <f t="shared" si="58"/>
        <v>0</v>
      </c>
      <c r="Q83" s="186" t="str">
        <f t="shared" si="59"/>
        <v/>
      </c>
      <c r="R83" s="184">
        <f t="shared" si="68"/>
        <v>14.2</v>
      </c>
      <c r="S83" s="14">
        <f t="shared" si="69"/>
        <v>14.2</v>
      </c>
      <c r="T83" s="14">
        <f t="shared" si="70"/>
        <v>10.5</v>
      </c>
      <c r="U83" s="14">
        <f t="shared" si="70"/>
        <v>0</v>
      </c>
      <c r="V83" s="14">
        <f t="shared" si="71"/>
        <v>-10.5</v>
      </c>
      <c r="W83" s="151">
        <f t="shared" si="57"/>
        <v>0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30" customHeight="1" thickBot="1" x14ac:dyDescent="0.35">
      <c r="A84" s="150">
        <v>10</v>
      </c>
      <c r="B84" s="49" t="s">
        <v>30</v>
      </c>
      <c r="C84" s="49" t="s">
        <v>109</v>
      </c>
      <c r="D84" s="49"/>
      <c r="E84" s="168" t="s">
        <v>75</v>
      </c>
      <c r="F84" s="21">
        <f>SUM(F85:F91,F93:F96)</f>
        <v>83218.599999999991</v>
      </c>
      <c r="G84" s="14">
        <f t="shared" ref="G84" si="72">SUM(G85:G91,G93:G96)</f>
        <v>66846.7</v>
      </c>
      <c r="H84" s="14">
        <f t="shared" ref="H84" si="73">SUM(H85:H91,H93:H96)</f>
        <v>59645.1</v>
      </c>
      <c r="I84" s="24">
        <f t="shared" si="67"/>
        <v>8.5264985748212771E-2</v>
      </c>
      <c r="J84" s="14">
        <f t="shared" si="60"/>
        <v>-7201.5999999999985</v>
      </c>
      <c r="K84" s="151">
        <f t="shared" si="61"/>
        <v>0.89226693314703642</v>
      </c>
      <c r="L84" s="146">
        <f>SUM(L85:L91,L93:L96)</f>
        <v>33161.1</v>
      </c>
      <c r="M84" s="14">
        <f t="shared" ref="M84:O84" si="74">SUM(M85:M91,M93:M96)</f>
        <v>33161.1</v>
      </c>
      <c r="N84" s="14">
        <f t="shared" si="74"/>
        <v>32509.1</v>
      </c>
      <c r="O84" s="14">
        <f t="shared" si="74"/>
        <v>15017.4</v>
      </c>
      <c r="P84" s="14">
        <f t="shared" si="58"/>
        <v>-17491.699999999997</v>
      </c>
      <c r="Q84" s="186">
        <f t="shared" si="59"/>
        <v>0.46194450169337203</v>
      </c>
      <c r="R84" s="184">
        <f>SUM(R85:R91,R93:R96)</f>
        <v>116379.7</v>
      </c>
      <c r="S84" s="14">
        <f t="shared" ref="S84" si="75">SUM(S85:S91,S93:S96)</f>
        <v>116379.7</v>
      </c>
      <c r="T84" s="14">
        <f t="shared" ref="T84" si="76">SUM(T85:T91,T93:T96)</f>
        <v>99355.8</v>
      </c>
      <c r="U84" s="14">
        <f t="shared" si="70"/>
        <v>74662.5</v>
      </c>
      <c r="V84" s="14">
        <f t="shared" si="71"/>
        <v>-24693.300000000003</v>
      </c>
      <c r="W84" s="151">
        <f t="shared" si="57"/>
        <v>0.75146594360872743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ht="38.25" customHeight="1" x14ac:dyDescent="0.3">
      <c r="A85" s="152"/>
      <c r="B85" s="53"/>
      <c r="C85" s="71" t="s">
        <v>156</v>
      </c>
      <c r="D85" s="71" t="s">
        <v>72</v>
      </c>
      <c r="E85" s="272" t="s">
        <v>157</v>
      </c>
      <c r="F85" s="23">
        <v>697.6</v>
      </c>
      <c r="G85" s="15">
        <v>693.9</v>
      </c>
      <c r="H85" s="15"/>
      <c r="I85" s="19">
        <f t="shared" si="67"/>
        <v>0</v>
      </c>
      <c r="J85" s="15">
        <f t="shared" si="60"/>
        <v>-693.9</v>
      </c>
      <c r="K85" s="153">
        <f t="shared" si="61"/>
        <v>0</v>
      </c>
      <c r="L85" s="174">
        <v>4937.1000000000004</v>
      </c>
      <c r="M85" s="15">
        <v>4937.1000000000004</v>
      </c>
      <c r="N85" s="15">
        <v>4937.1000000000004</v>
      </c>
      <c r="O85" s="15">
        <v>240</v>
      </c>
      <c r="P85" s="15">
        <f t="shared" si="58"/>
        <v>-4697.1000000000004</v>
      </c>
      <c r="Q85" s="326">
        <f t="shared" si="59"/>
        <v>4.8611533086224706E-2</v>
      </c>
      <c r="R85" s="189">
        <f t="shared" si="68"/>
        <v>5634.7000000000007</v>
      </c>
      <c r="S85" s="15">
        <f t="shared" si="69"/>
        <v>5634.7000000000007</v>
      </c>
      <c r="T85" s="15">
        <f t="shared" si="70"/>
        <v>5631</v>
      </c>
      <c r="U85" s="15">
        <f t="shared" si="70"/>
        <v>240</v>
      </c>
      <c r="V85" s="15">
        <f t="shared" si="71"/>
        <v>-5391</v>
      </c>
      <c r="W85" s="153">
        <f t="shared" si="57"/>
        <v>4.2621204049014386E-2</v>
      </c>
      <c r="X85" s="7"/>
      <c r="Y85" s="75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</row>
    <row r="86" spans="1:196" ht="43.5" customHeight="1" x14ac:dyDescent="0.3">
      <c r="A86" s="152"/>
      <c r="B86" s="53"/>
      <c r="C86" s="71" t="s">
        <v>330</v>
      </c>
      <c r="D86" s="71" t="s">
        <v>73</v>
      </c>
      <c r="E86" s="272" t="s">
        <v>331</v>
      </c>
      <c r="F86" s="23">
        <v>3209</v>
      </c>
      <c r="G86" s="15">
        <v>3209</v>
      </c>
      <c r="H86" s="15">
        <v>2247.4</v>
      </c>
      <c r="I86" s="19">
        <f t="shared" si="67"/>
        <v>3.2127455393742891E-3</v>
      </c>
      <c r="J86" s="15">
        <f t="shared" si="60"/>
        <v>-961.59999999999991</v>
      </c>
      <c r="K86" s="153">
        <f t="shared" si="61"/>
        <v>0.70034278591461518</v>
      </c>
      <c r="L86" s="174">
        <v>362.6</v>
      </c>
      <c r="M86" s="15">
        <v>362.6</v>
      </c>
      <c r="N86" s="15">
        <v>362.6</v>
      </c>
      <c r="O86" s="15">
        <v>360.2</v>
      </c>
      <c r="P86" s="15">
        <f t="shared" si="58"/>
        <v>-2.4000000000000341</v>
      </c>
      <c r="Q86" s="326">
        <f t="shared" si="59"/>
        <v>0.99338113623827895</v>
      </c>
      <c r="R86" s="189">
        <f t="shared" si="68"/>
        <v>3571.6</v>
      </c>
      <c r="S86" s="15">
        <f t="shared" si="69"/>
        <v>3571.6</v>
      </c>
      <c r="T86" s="15">
        <f t="shared" si="70"/>
        <v>3571.6</v>
      </c>
      <c r="U86" s="15">
        <f>SUM(H86,O86)</f>
        <v>2607.6</v>
      </c>
      <c r="V86" s="15">
        <f t="shared" si="71"/>
        <v>-964</v>
      </c>
      <c r="W86" s="153">
        <f t="shared" si="57"/>
        <v>0.73009295553813414</v>
      </c>
      <c r="X86" s="7"/>
      <c r="Y86" s="75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</row>
    <row r="87" spans="1:196" ht="30" customHeight="1" x14ac:dyDescent="0.3">
      <c r="A87" s="152"/>
      <c r="B87" s="53" t="s">
        <v>34</v>
      </c>
      <c r="C87" s="71" t="s">
        <v>152</v>
      </c>
      <c r="D87" s="71" t="s">
        <v>73</v>
      </c>
      <c r="E87" s="272" t="s">
        <v>153</v>
      </c>
      <c r="F87" s="23"/>
      <c r="G87" s="15"/>
      <c r="H87" s="15"/>
      <c r="I87" s="40">
        <f t="shared" si="67"/>
        <v>0</v>
      </c>
      <c r="J87" s="15">
        <f t="shared" si="60"/>
        <v>0</v>
      </c>
      <c r="K87" s="153" t="str">
        <f t="shared" si="61"/>
        <v/>
      </c>
      <c r="L87" s="174">
        <v>8400</v>
      </c>
      <c r="M87" s="15">
        <v>8400</v>
      </c>
      <c r="N87" s="15">
        <v>8400</v>
      </c>
      <c r="O87" s="15">
        <v>2797.5</v>
      </c>
      <c r="P87" s="15">
        <f t="shared" si="58"/>
        <v>-5602.5</v>
      </c>
      <c r="Q87" s="326">
        <f t="shared" si="59"/>
        <v>0.33303571428571427</v>
      </c>
      <c r="R87" s="189">
        <f t="shared" si="68"/>
        <v>8400</v>
      </c>
      <c r="S87" s="15">
        <f t="shared" si="69"/>
        <v>8400</v>
      </c>
      <c r="T87" s="15">
        <f t="shared" si="70"/>
        <v>8400</v>
      </c>
      <c r="U87" s="15">
        <f t="shared" si="70"/>
        <v>2797.5</v>
      </c>
      <c r="V87" s="15">
        <f t="shared" si="71"/>
        <v>-5602.5</v>
      </c>
      <c r="W87" s="153">
        <f t="shared" si="57"/>
        <v>0.33303571428571427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7.5" customHeight="1" x14ac:dyDescent="0.3">
      <c r="A88" s="152"/>
      <c r="B88" s="53" t="s">
        <v>34</v>
      </c>
      <c r="C88" s="71" t="s">
        <v>154</v>
      </c>
      <c r="D88" s="71" t="s">
        <v>73</v>
      </c>
      <c r="E88" s="272" t="s">
        <v>155</v>
      </c>
      <c r="F88" s="23"/>
      <c r="G88" s="15"/>
      <c r="H88" s="15"/>
      <c r="I88" s="19">
        <f t="shared" si="67"/>
        <v>0</v>
      </c>
      <c r="J88" s="15">
        <f t="shared" si="60"/>
        <v>0</v>
      </c>
      <c r="K88" s="153" t="str">
        <f t="shared" si="61"/>
        <v/>
      </c>
      <c r="L88" s="174">
        <v>10230</v>
      </c>
      <c r="M88" s="15">
        <v>10230</v>
      </c>
      <c r="N88" s="15">
        <v>10230</v>
      </c>
      <c r="O88" s="15">
        <v>4577.8999999999996</v>
      </c>
      <c r="P88" s="15">
        <f t="shared" si="58"/>
        <v>-5652.1</v>
      </c>
      <c r="Q88" s="326">
        <f t="shared" si="59"/>
        <v>0.44749755620723358</v>
      </c>
      <c r="R88" s="189">
        <f t="shared" si="68"/>
        <v>10230</v>
      </c>
      <c r="S88" s="15">
        <f t="shared" si="69"/>
        <v>10230</v>
      </c>
      <c r="T88" s="15">
        <f t="shared" si="70"/>
        <v>10230</v>
      </c>
      <c r="U88" s="15">
        <f t="shared" si="70"/>
        <v>4577.8999999999996</v>
      </c>
      <c r="V88" s="15">
        <f t="shared" si="71"/>
        <v>-5652.1</v>
      </c>
      <c r="W88" s="153">
        <f t="shared" si="57"/>
        <v>0.44749755620723358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40.5" customHeight="1" x14ac:dyDescent="0.3">
      <c r="A89" s="152"/>
      <c r="B89" s="53"/>
      <c r="C89" s="71" t="s">
        <v>168</v>
      </c>
      <c r="D89" s="71" t="s">
        <v>73</v>
      </c>
      <c r="E89" s="283" t="s">
        <v>74</v>
      </c>
      <c r="F89" s="23"/>
      <c r="G89" s="15"/>
      <c r="H89" s="15"/>
      <c r="I89" s="40">
        <f t="shared" ref="I89" si="77">H89/$H$6</f>
        <v>0</v>
      </c>
      <c r="J89" s="15">
        <f t="shared" si="60"/>
        <v>0</v>
      </c>
      <c r="K89" s="153" t="str">
        <f t="shared" si="61"/>
        <v/>
      </c>
      <c r="L89" s="174">
        <v>652</v>
      </c>
      <c r="M89" s="15">
        <v>652</v>
      </c>
      <c r="N89" s="15"/>
      <c r="O89" s="15"/>
      <c r="P89" s="14">
        <f t="shared" si="58"/>
        <v>0</v>
      </c>
      <c r="Q89" s="186" t="str">
        <f t="shared" si="59"/>
        <v/>
      </c>
      <c r="R89" s="189">
        <f t="shared" si="68"/>
        <v>652</v>
      </c>
      <c r="S89" s="15">
        <f t="shared" si="69"/>
        <v>652</v>
      </c>
      <c r="T89" s="15">
        <f t="shared" si="70"/>
        <v>0</v>
      </c>
      <c r="U89" s="15">
        <f t="shared" si="70"/>
        <v>0</v>
      </c>
      <c r="V89" s="15">
        <f t="shared" si="71"/>
        <v>0</v>
      </c>
      <c r="W89" s="153" t="str">
        <f t="shared" si="57"/>
        <v/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58.5" customHeight="1" x14ac:dyDescent="0.3">
      <c r="A90" s="152"/>
      <c r="B90" s="53" t="s">
        <v>34</v>
      </c>
      <c r="C90" s="207" t="s">
        <v>182</v>
      </c>
      <c r="D90" s="207" t="s">
        <v>73</v>
      </c>
      <c r="E90" s="283" t="s">
        <v>183</v>
      </c>
      <c r="F90" s="23">
        <v>17900.099999999999</v>
      </c>
      <c r="G90" s="15">
        <v>13425.1</v>
      </c>
      <c r="H90" s="15">
        <v>13425.1</v>
      </c>
      <c r="I90" s="19">
        <f t="shared" si="67"/>
        <v>1.9191701584343582E-2</v>
      </c>
      <c r="J90" s="15">
        <f t="shared" si="60"/>
        <v>0</v>
      </c>
      <c r="K90" s="153">
        <f t="shared" si="61"/>
        <v>1</v>
      </c>
      <c r="L90" s="174"/>
      <c r="M90" s="15"/>
      <c r="N90" s="15"/>
      <c r="O90" s="15"/>
      <c r="P90" s="14">
        <f t="shared" si="58"/>
        <v>0</v>
      </c>
      <c r="Q90" s="186" t="str">
        <f t="shared" si="59"/>
        <v/>
      </c>
      <c r="R90" s="189">
        <f t="shared" si="68"/>
        <v>17900.099999999999</v>
      </c>
      <c r="S90" s="15">
        <f t="shared" si="69"/>
        <v>17900.099999999999</v>
      </c>
      <c r="T90" s="15">
        <f t="shared" si="70"/>
        <v>13425.1</v>
      </c>
      <c r="U90" s="15">
        <f t="shared" si="70"/>
        <v>13425.1</v>
      </c>
      <c r="V90" s="15">
        <f t="shared" si="71"/>
        <v>0</v>
      </c>
      <c r="W90" s="153">
        <f t="shared" si="57"/>
        <v>1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27" customHeight="1" x14ac:dyDescent="0.3">
      <c r="A91" s="152"/>
      <c r="B91" s="53" t="s">
        <v>17</v>
      </c>
      <c r="C91" s="207" t="s">
        <v>142</v>
      </c>
      <c r="D91" s="207" t="s">
        <v>73</v>
      </c>
      <c r="E91" s="284" t="s">
        <v>143</v>
      </c>
      <c r="F91" s="29">
        <v>60723.199999999997</v>
      </c>
      <c r="G91" s="30">
        <v>48830</v>
      </c>
      <c r="H91" s="30">
        <v>43501.7</v>
      </c>
      <c r="I91" s="19">
        <f t="shared" si="67"/>
        <v>6.2187368795140384E-2</v>
      </c>
      <c r="J91" s="15">
        <f t="shared" si="60"/>
        <v>-5328.3000000000029</v>
      </c>
      <c r="K91" s="153">
        <f t="shared" si="61"/>
        <v>0.89088060618472242</v>
      </c>
      <c r="L91" s="174">
        <v>7579.4</v>
      </c>
      <c r="M91" s="15">
        <v>7579.4</v>
      </c>
      <c r="N91" s="15">
        <v>7579.4</v>
      </c>
      <c r="O91" s="15">
        <v>7041.8</v>
      </c>
      <c r="P91" s="15">
        <f t="shared" si="58"/>
        <v>-537.59999999999945</v>
      </c>
      <c r="Q91" s="326">
        <f t="shared" si="59"/>
        <v>0.92907090270997716</v>
      </c>
      <c r="R91" s="189">
        <f t="shared" si="68"/>
        <v>68302.599999999991</v>
      </c>
      <c r="S91" s="15">
        <f t="shared" si="69"/>
        <v>68302.599999999991</v>
      </c>
      <c r="T91" s="15">
        <f t="shared" si="70"/>
        <v>56409.4</v>
      </c>
      <c r="U91" s="15">
        <f t="shared" si="70"/>
        <v>50543.5</v>
      </c>
      <c r="V91" s="15">
        <f t="shared" si="71"/>
        <v>-5865.9000000000015</v>
      </c>
      <c r="W91" s="153">
        <f t="shared" si="57"/>
        <v>0.8960120121823667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s="59" customFormat="1" ht="69" hidden="1" customHeight="1" x14ac:dyDescent="0.3">
      <c r="A92" s="154"/>
      <c r="B92" s="55"/>
      <c r="C92" s="204"/>
      <c r="D92" s="204"/>
      <c r="E92" s="276" t="s">
        <v>287</v>
      </c>
      <c r="F92" s="27"/>
      <c r="G92" s="28"/>
      <c r="H92" s="28"/>
      <c r="I92" s="41">
        <f t="shared" si="67"/>
        <v>0</v>
      </c>
      <c r="J92" s="15">
        <f t="shared" si="60"/>
        <v>0</v>
      </c>
      <c r="K92" s="153" t="str">
        <f t="shared" si="61"/>
        <v/>
      </c>
      <c r="L92" s="175"/>
      <c r="M92" s="28"/>
      <c r="N92" s="28"/>
      <c r="O92" s="44"/>
      <c r="P92" s="15">
        <f t="shared" si="58"/>
        <v>0</v>
      </c>
      <c r="Q92" s="326" t="str">
        <f t="shared" si="59"/>
        <v/>
      </c>
      <c r="R92" s="190">
        <f t="shared" si="68"/>
        <v>0</v>
      </c>
      <c r="S92" s="28">
        <f t="shared" si="69"/>
        <v>0</v>
      </c>
      <c r="T92" s="28">
        <f t="shared" si="70"/>
        <v>0</v>
      </c>
      <c r="U92" s="15">
        <f t="shared" si="70"/>
        <v>0</v>
      </c>
      <c r="V92" s="15">
        <f t="shared" si="71"/>
        <v>0</v>
      </c>
      <c r="W92" s="153" t="str">
        <f t="shared" si="57"/>
        <v/>
      </c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8"/>
      <c r="GF92" s="58"/>
      <c r="GG92" s="58"/>
      <c r="GH92" s="58"/>
      <c r="GI92" s="58"/>
      <c r="GJ92" s="58"/>
      <c r="GK92" s="58"/>
      <c r="GL92" s="58"/>
      <c r="GM92" s="58"/>
      <c r="GN92" s="58"/>
    </row>
    <row r="93" spans="1:196" s="59" customFormat="1" ht="135.6" hidden="1" customHeight="1" x14ac:dyDescent="0.3">
      <c r="A93" s="154"/>
      <c r="B93" s="55" t="s">
        <v>17</v>
      </c>
      <c r="C93" s="208" t="s">
        <v>286</v>
      </c>
      <c r="D93" s="208" t="s">
        <v>267</v>
      </c>
      <c r="E93" s="285" t="s">
        <v>289</v>
      </c>
      <c r="F93" s="31"/>
      <c r="G93" s="32"/>
      <c r="H93" s="32"/>
      <c r="I93" s="41">
        <f t="shared" ref="I93:I95" si="78">H93/$H$6</f>
        <v>0</v>
      </c>
      <c r="J93" s="15">
        <f t="shared" si="60"/>
        <v>0</v>
      </c>
      <c r="K93" s="153" t="str">
        <f t="shared" si="61"/>
        <v/>
      </c>
      <c r="L93" s="175"/>
      <c r="M93" s="28"/>
      <c r="N93" s="28"/>
      <c r="O93" s="44"/>
      <c r="P93" s="15">
        <f t="shared" si="58"/>
        <v>0</v>
      </c>
      <c r="Q93" s="326" t="str">
        <f t="shared" si="59"/>
        <v/>
      </c>
      <c r="R93" s="190">
        <f t="shared" si="68"/>
        <v>0</v>
      </c>
      <c r="S93" s="28">
        <f t="shared" si="69"/>
        <v>0</v>
      </c>
      <c r="T93" s="28">
        <f t="shared" si="70"/>
        <v>0</v>
      </c>
      <c r="U93" s="15">
        <f t="shared" si="70"/>
        <v>0</v>
      </c>
      <c r="V93" s="28">
        <f t="shared" si="71"/>
        <v>0</v>
      </c>
      <c r="W93" s="153" t="str">
        <f t="shared" si="57"/>
        <v/>
      </c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8"/>
      <c r="GF93" s="58"/>
      <c r="GG93" s="58"/>
      <c r="GH93" s="58"/>
      <c r="GI93" s="58"/>
      <c r="GJ93" s="58"/>
      <c r="GK93" s="58"/>
      <c r="GL93" s="58"/>
      <c r="GM93" s="58"/>
      <c r="GN93" s="58"/>
    </row>
    <row r="94" spans="1:196" ht="38.25" customHeight="1" x14ac:dyDescent="0.3">
      <c r="A94" s="152"/>
      <c r="B94" s="53" t="s">
        <v>17</v>
      </c>
      <c r="C94" s="207" t="s">
        <v>174</v>
      </c>
      <c r="D94" s="207" t="s">
        <v>72</v>
      </c>
      <c r="E94" s="284" t="s">
        <v>175</v>
      </c>
      <c r="F94" s="29"/>
      <c r="G94" s="30"/>
      <c r="H94" s="30"/>
      <c r="I94" s="19">
        <f t="shared" si="78"/>
        <v>0</v>
      </c>
      <c r="J94" s="15">
        <f t="shared" si="60"/>
        <v>0</v>
      </c>
      <c r="K94" s="153" t="str">
        <f t="shared" si="61"/>
        <v/>
      </c>
      <c r="L94" s="174">
        <v>1000</v>
      </c>
      <c r="M94" s="15">
        <v>1000</v>
      </c>
      <c r="N94" s="15">
        <v>1000</v>
      </c>
      <c r="O94" s="15"/>
      <c r="P94" s="15">
        <f t="shared" si="58"/>
        <v>-1000</v>
      </c>
      <c r="Q94" s="326">
        <f t="shared" si="59"/>
        <v>0</v>
      </c>
      <c r="R94" s="189">
        <f t="shared" si="68"/>
        <v>1000</v>
      </c>
      <c r="S94" s="15">
        <f t="shared" si="69"/>
        <v>1000</v>
      </c>
      <c r="T94" s="15">
        <f t="shared" si="70"/>
        <v>1000</v>
      </c>
      <c r="U94" s="15">
        <f t="shared" si="70"/>
        <v>0</v>
      </c>
      <c r="V94" s="15">
        <f t="shared" si="71"/>
        <v>-1000</v>
      </c>
      <c r="W94" s="153">
        <f t="shared" si="57"/>
        <v>0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s="59" customFormat="1" ht="121.15" hidden="1" customHeight="1" x14ac:dyDescent="0.3">
      <c r="A95" s="154"/>
      <c r="B95" s="55" t="s">
        <v>17</v>
      </c>
      <c r="C95" s="72" t="s">
        <v>200</v>
      </c>
      <c r="D95" s="72" t="s">
        <v>72</v>
      </c>
      <c r="E95" s="285" t="s">
        <v>347</v>
      </c>
      <c r="F95" s="31"/>
      <c r="G95" s="32"/>
      <c r="H95" s="32"/>
      <c r="I95" s="41">
        <f t="shared" si="78"/>
        <v>0</v>
      </c>
      <c r="J95" s="15">
        <f t="shared" si="60"/>
        <v>0</v>
      </c>
      <c r="K95" s="153" t="str">
        <f t="shared" si="61"/>
        <v/>
      </c>
      <c r="L95" s="175"/>
      <c r="M95" s="28"/>
      <c r="N95" s="28"/>
      <c r="O95" s="28"/>
      <c r="P95" s="15">
        <f t="shared" si="58"/>
        <v>0</v>
      </c>
      <c r="Q95" s="326" t="str">
        <f t="shared" si="59"/>
        <v/>
      </c>
      <c r="R95" s="190">
        <f t="shared" si="68"/>
        <v>0</v>
      </c>
      <c r="S95" s="28">
        <f t="shared" si="69"/>
        <v>0</v>
      </c>
      <c r="T95" s="28">
        <f t="shared" si="70"/>
        <v>0</v>
      </c>
      <c r="U95" s="15">
        <f t="shared" si="70"/>
        <v>0</v>
      </c>
      <c r="V95" s="48">
        <f t="shared" si="71"/>
        <v>0</v>
      </c>
      <c r="W95" s="153" t="str">
        <f t="shared" si="57"/>
        <v/>
      </c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8"/>
      <c r="GF95" s="58"/>
      <c r="GG95" s="58"/>
      <c r="GH95" s="58"/>
      <c r="GI95" s="58"/>
      <c r="GJ95" s="58"/>
      <c r="GK95" s="58"/>
      <c r="GL95" s="58"/>
      <c r="GM95" s="58"/>
      <c r="GN95" s="58"/>
    </row>
    <row r="96" spans="1:196" ht="36.6" customHeight="1" x14ac:dyDescent="0.3">
      <c r="A96" s="152"/>
      <c r="B96" s="53" t="s">
        <v>17</v>
      </c>
      <c r="C96" s="71" t="s">
        <v>265</v>
      </c>
      <c r="D96" s="71" t="s">
        <v>267</v>
      </c>
      <c r="E96" s="284" t="s">
        <v>266</v>
      </c>
      <c r="F96" s="29">
        <v>688.7</v>
      </c>
      <c r="G96" s="30">
        <v>688.7</v>
      </c>
      <c r="H96" s="30">
        <v>470.9</v>
      </c>
      <c r="I96" s="19">
        <f t="shared" ref="I96" si="79">H96/$H$6</f>
        <v>6.7316982935452195E-4</v>
      </c>
      <c r="J96" s="15">
        <f t="shared" si="60"/>
        <v>-217.80000000000007</v>
      </c>
      <c r="K96" s="153">
        <f t="shared" si="61"/>
        <v>0.68375199651517349</v>
      </c>
      <c r="L96" s="174"/>
      <c r="M96" s="15"/>
      <c r="N96" s="15"/>
      <c r="O96" s="15"/>
      <c r="P96" s="15">
        <f t="shared" si="58"/>
        <v>0</v>
      </c>
      <c r="Q96" s="326" t="str">
        <f t="shared" si="59"/>
        <v/>
      </c>
      <c r="R96" s="189">
        <f t="shared" ref="R96:R97" si="80">SUM(F96,L96)</f>
        <v>688.7</v>
      </c>
      <c r="S96" s="15">
        <f t="shared" ref="S96:S97" si="81">SUM(F96,M96)</f>
        <v>688.7</v>
      </c>
      <c r="T96" s="15">
        <f t="shared" ref="T96:T97" si="82">SUM(G96,N96)</f>
        <v>688.7</v>
      </c>
      <c r="U96" s="15">
        <f t="shared" si="70"/>
        <v>470.9</v>
      </c>
      <c r="V96" s="15">
        <f t="shared" ref="V96" si="83">U96-T96</f>
        <v>-217.80000000000007</v>
      </c>
      <c r="W96" s="153">
        <f t="shared" si="57"/>
        <v>0.68375199651517349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" customFormat="1" ht="31.5" customHeight="1" thickBot="1" x14ac:dyDescent="0.35">
      <c r="A97" s="150">
        <v>11</v>
      </c>
      <c r="B97" s="49" t="s">
        <v>30</v>
      </c>
      <c r="C97" s="49" t="s">
        <v>260</v>
      </c>
      <c r="D97" s="49"/>
      <c r="E97" s="168" t="s">
        <v>261</v>
      </c>
      <c r="F97" s="21">
        <f>F98+F99+F100+F102+F103+F104+F105+F106+F107+F109+F112+F113+F115+F116+F124+F129+F131+F132+F133</f>
        <v>23243</v>
      </c>
      <c r="G97" s="14">
        <f>G98+G99+G100+G102+G103+G104+G105+G106+G107+G109+G112+G113+G115+G116+G124+G129+G131+G132+G133</f>
        <v>19049.199999999997</v>
      </c>
      <c r="H97" s="140">
        <f>H98+H99+H100+H102+H103+H104+H105+H106+H107+H109+H112+H113+H115+H116+H124+H129+H131+H132+H133</f>
        <v>17198.7</v>
      </c>
      <c r="I97" s="24">
        <f t="shared" ref="I97" si="84">H97/$H$6</f>
        <v>2.458620926761439E-2</v>
      </c>
      <c r="J97" s="14">
        <f t="shared" si="60"/>
        <v>-1850.4999999999964</v>
      </c>
      <c r="K97" s="151">
        <f t="shared" si="61"/>
        <v>0.90285681288453079</v>
      </c>
      <c r="L97" s="140">
        <f>L98+L99+L100+L102+L103+L104+L105+L106+L107+L109+L112+L113+L115+L116+L118+L129+L131+L132+L133</f>
        <v>28099.599999999999</v>
      </c>
      <c r="M97" s="14">
        <f>M98+M99+M100+M102+M103+M104+M105+M106+M107+M109+M112+M113+M115+M116+M118+M129+M131+M132+M133</f>
        <v>28099.7</v>
      </c>
      <c r="N97" s="14">
        <f>N98+N99+N100+N102+N103+N104+N105+N106+N107+N109+N112+N113+N115+N116+N118+N129+N131+N132+N133</f>
        <v>16733.599999999999</v>
      </c>
      <c r="O97" s="14">
        <f>O98+O99+O100+O102+O103+O104+O105+O106+O107+O109+O112+O113+O115+O116+O129+O131+O132+O133+O118</f>
        <v>1988.2</v>
      </c>
      <c r="P97" s="14">
        <f t="shared" si="58"/>
        <v>-14745.399999999998</v>
      </c>
      <c r="Q97" s="186">
        <f t="shared" si="59"/>
        <v>0.11881483960414975</v>
      </c>
      <c r="R97" s="184">
        <f t="shared" si="80"/>
        <v>51342.6</v>
      </c>
      <c r="S97" s="14">
        <f t="shared" si="81"/>
        <v>51342.7</v>
      </c>
      <c r="T97" s="14">
        <f t="shared" si="82"/>
        <v>35782.799999999996</v>
      </c>
      <c r="U97" s="14">
        <f>U98+U99+U100+U102+U103+U104+U105+U106+U107+U109+U112+U113+U115+U116+U129+U131+U132+U133+U118</f>
        <v>19186.900000000001</v>
      </c>
      <c r="V97" s="14">
        <f t="shared" ref="V97" si="85">U97-T97</f>
        <v>-16595.899999999994</v>
      </c>
      <c r="W97" s="151">
        <f t="shared" si="57"/>
        <v>0.53620454520048744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9"/>
      <c r="GF97" s="9"/>
      <c r="GG97" s="9"/>
      <c r="GH97" s="9"/>
      <c r="GI97" s="9"/>
      <c r="GJ97" s="9"/>
      <c r="GK97" s="9"/>
      <c r="GL97" s="9"/>
      <c r="GM97" s="9"/>
      <c r="GN97" s="9"/>
    </row>
    <row r="98" spans="1:196" s="5" customFormat="1" ht="30" customHeight="1" thickBot="1" x14ac:dyDescent="0.35">
      <c r="A98" s="152"/>
      <c r="B98" s="84">
        <v>180404</v>
      </c>
      <c r="C98" s="71" t="s">
        <v>201</v>
      </c>
      <c r="D98" s="71" t="s">
        <v>203</v>
      </c>
      <c r="E98" s="272" t="s">
        <v>202</v>
      </c>
      <c r="F98" s="22">
        <v>1332</v>
      </c>
      <c r="G98" s="17">
        <v>1332</v>
      </c>
      <c r="H98" s="17">
        <v>190</v>
      </c>
      <c r="I98" s="40">
        <f t="shared" si="67"/>
        <v>2.7161237540318365E-4</v>
      </c>
      <c r="J98" s="15">
        <f t="shared" si="60"/>
        <v>-1142</v>
      </c>
      <c r="K98" s="153">
        <f t="shared" si="61"/>
        <v>0.14264264264264265</v>
      </c>
      <c r="L98" s="176">
        <v>1460</v>
      </c>
      <c r="M98" s="15">
        <v>1460</v>
      </c>
      <c r="N98" s="15">
        <v>1460</v>
      </c>
      <c r="O98" s="17"/>
      <c r="P98" s="15">
        <f t="shared" si="58"/>
        <v>-1460</v>
      </c>
      <c r="Q98" s="326">
        <f t="shared" si="59"/>
        <v>0</v>
      </c>
      <c r="R98" s="189">
        <f t="shared" si="68"/>
        <v>2792</v>
      </c>
      <c r="S98" s="15">
        <f t="shared" si="69"/>
        <v>2792</v>
      </c>
      <c r="T98" s="15">
        <f t="shared" si="70"/>
        <v>2792</v>
      </c>
      <c r="U98" s="15">
        <f t="shared" si="70"/>
        <v>190</v>
      </c>
      <c r="V98" s="15">
        <f>U98-T98</f>
        <v>-2602</v>
      </c>
      <c r="W98" s="153">
        <f t="shared" si="57"/>
        <v>6.8051575931232094E-2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42" hidden="1" customHeight="1" thickBot="1" x14ac:dyDescent="0.35">
      <c r="A99" s="152"/>
      <c r="B99" s="84">
        <v>180404</v>
      </c>
      <c r="C99" s="207" t="s">
        <v>77</v>
      </c>
      <c r="D99" s="207" t="s">
        <v>158</v>
      </c>
      <c r="E99" s="272" t="s">
        <v>159</v>
      </c>
      <c r="F99" s="22"/>
      <c r="G99" s="17"/>
      <c r="H99" s="17"/>
      <c r="I99" s="19">
        <f t="shared" si="67"/>
        <v>0</v>
      </c>
      <c r="J99" s="15">
        <f t="shared" si="60"/>
        <v>0</v>
      </c>
      <c r="K99" s="153" t="str">
        <f t="shared" si="61"/>
        <v/>
      </c>
      <c r="L99" s="176"/>
      <c r="M99" s="15"/>
      <c r="N99" s="15"/>
      <c r="O99" s="17"/>
      <c r="P99" s="15">
        <f t="shared" si="58"/>
        <v>0</v>
      </c>
      <c r="Q99" s="326" t="str">
        <f t="shared" si="59"/>
        <v/>
      </c>
      <c r="R99" s="189">
        <f t="shared" si="68"/>
        <v>0</v>
      </c>
      <c r="S99" s="15">
        <f t="shared" si="69"/>
        <v>0</v>
      </c>
      <c r="T99" s="15">
        <f t="shared" si="70"/>
        <v>0</v>
      </c>
      <c r="U99" s="15">
        <f t="shared" si="70"/>
        <v>0</v>
      </c>
      <c r="V99" s="15">
        <f t="shared" si="71"/>
        <v>0</v>
      </c>
      <c r="W99" s="153" t="str">
        <f t="shared" si="57"/>
        <v/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27" customHeight="1" thickBot="1" x14ac:dyDescent="0.35">
      <c r="A100" s="152"/>
      <c r="B100" s="84">
        <v>180404</v>
      </c>
      <c r="C100" s="207" t="s">
        <v>179</v>
      </c>
      <c r="D100" s="207" t="s">
        <v>158</v>
      </c>
      <c r="E100" s="272" t="s">
        <v>180</v>
      </c>
      <c r="F100" s="22"/>
      <c r="G100" s="17"/>
      <c r="H100" s="17"/>
      <c r="I100" s="19">
        <f t="shared" si="67"/>
        <v>0</v>
      </c>
      <c r="J100" s="15">
        <f t="shared" si="60"/>
        <v>0</v>
      </c>
      <c r="K100" s="153" t="str">
        <f t="shared" si="61"/>
        <v/>
      </c>
      <c r="L100" s="176">
        <v>3350</v>
      </c>
      <c r="M100" s="15">
        <v>3350</v>
      </c>
      <c r="N100" s="15">
        <v>3350</v>
      </c>
      <c r="O100" s="17">
        <v>323.8</v>
      </c>
      <c r="P100" s="15">
        <f t="shared" si="58"/>
        <v>-3026.2</v>
      </c>
      <c r="Q100" s="326">
        <f t="shared" si="59"/>
        <v>9.6656716417910446E-2</v>
      </c>
      <c r="R100" s="189">
        <f t="shared" si="68"/>
        <v>3350</v>
      </c>
      <c r="S100" s="15">
        <f t="shared" si="69"/>
        <v>3350</v>
      </c>
      <c r="T100" s="15">
        <f t="shared" si="70"/>
        <v>3350</v>
      </c>
      <c r="U100" s="15">
        <f t="shared" si="70"/>
        <v>323.8</v>
      </c>
      <c r="V100" s="15">
        <f t="shared" si="71"/>
        <v>-3026.2</v>
      </c>
      <c r="W100" s="153">
        <f t="shared" si="57"/>
        <v>9.6656716417910446E-2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9" customFormat="1" ht="73.5" hidden="1" customHeight="1" x14ac:dyDescent="0.3">
      <c r="A101" s="154"/>
      <c r="B101" s="55"/>
      <c r="C101" s="204"/>
      <c r="D101" s="204"/>
      <c r="E101" s="286" t="s">
        <v>279</v>
      </c>
      <c r="F101" s="27"/>
      <c r="G101" s="28"/>
      <c r="H101" s="28"/>
      <c r="I101" s="41">
        <f t="shared" si="67"/>
        <v>0</v>
      </c>
      <c r="J101" s="15">
        <f t="shared" si="60"/>
        <v>0</v>
      </c>
      <c r="K101" s="153" t="str">
        <f t="shared" si="61"/>
        <v/>
      </c>
      <c r="L101" s="143"/>
      <c r="M101" s="28"/>
      <c r="N101" s="28"/>
      <c r="O101" s="28"/>
      <c r="P101" s="15">
        <f t="shared" si="58"/>
        <v>0</v>
      </c>
      <c r="Q101" s="326" t="str">
        <f t="shared" si="59"/>
        <v/>
      </c>
      <c r="R101" s="190">
        <f t="shared" si="68"/>
        <v>0</v>
      </c>
      <c r="S101" s="28">
        <f t="shared" si="69"/>
        <v>0</v>
      </c>
      <c r="T101" s="28">
        <f t="shared" si="70"/>
        <v>0</v>
      </c>
      <c r="U101" s="15">
        <f t="shared" si="70"/>
        <v>0</v>
      </c>
      <c r="V101" s="28">
        <f t="shared" si="71"/>
        <v>0</v>
      </c>
      <c r="W101" s="153" t="str">
        <f t="shared" si="57"/>
        <v/>
      </c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</row>
    <row r="102" spans="1:196" s="5" customFormat="1" ht="25.9" customHeight="1" thickBot="1" x14ac:dyDescent="0.35">
      <c r="A102" s="152"/>
      <c r="B102" s="84"/>
      <c r="C102" s="207" t="s">
        <v>224</v>
      </c>
      <c r="D102" s="207" t="s">
        <v>158</v>
      </c>
      <c r="E102" s="272" t="s">
        <v>225</v>
      </c>
      <c r="F102" s="22"/>
      <c r="G102" s="17"/>
      <c r="H102" s="17"/>
      <c r="I102" s="19">
        <f t="shared" si="67"/>
        <v>0</v>
      </c>
      <c r="J102" s="15">
        <f t="shared" si="60"/>
        <v>0</v>
      </c>
      <c r="K102" s="153" t="str">
        <f t="shared" si="61"/>
        <v/>
      </c>
      <c r="L102" s="176">
        <v>2089.5</v>
      </c>
      <c r="M102" s="15">
        <v>2089.5</v>
      </c>
      <c r="N102" s="15">
        <v>1989.5</v>
      </c>
      <c r="O102" s="17">
        <v>1539.5</v>
      </c>
      <c r="P102" s="15">
        <f t="shared" si="58"/>
        <v>-450</v>
      </c>
      <c r="Q102" s="326">
        <f t="shared" si="59"/>
        <v>0.77381251570746423</v>
      </c>
      <c r="R102" s="189">
        <f t="shared" si="68"/>
        <v>2089.5</v>
      </c>
      <c r="S102" s="15">
        <f t="shared" si="69"/>
        <v>2089.5</v>
      </c>
      <c r="T102" s="15">
        <f t="shared" si="70"/>
        <v>1989.5</v>
      </c>
      <c r="U102" s="15">
        <f t="shared" si="70"/>
        <v>1539.5</v>
      </c>
      <c r="V102" s="15">
        <f t="shared" si="71"/>
        <v>-450</v>
      </c>
      <c r="W102" s="153">
        <f t="shared" si="57"/>
        <v>0.77381251570746423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25.9" hidden="1" customHeight="1" thickBot="1" x14ac:dyDescent="0.35">
      <c r="A103" s="152"/>
      <c r="B103" s="84"/>
      <c r="C103" s="207" t="s">
        <v>248</v>
      </c>
      <c r="D103" s="207" t="s">
        <v>158</v>
      </c>
      <c r="E103" s="272" t="s">
        <v>249</v>
      </c>
      <c r="F103" s="22"/>
      <c r="G103" s="17"/>
      <c r="H103" s="17"/>
      <c r="I103" s="19">
        <f t="shared" ref="I103" si="86">H103/$H$6</f>
        <v>0</v>
      </c>
      <c r="J103" s="15">
        <f t="shared" si="60"/>
        <v>0</v>
      </c>
      <c r="K103" s="153" t="str">
        <f t="shared" si="61"/>
        <v/>
      </c>
      <c r="L103" s="176"/>
      <c r="M103" s="15"/>
      <c r="N103" s="15"/>
      <c r="O103" s="17"/>
      <c r="P103" s="15">
        <f t="shared" si="58"/>
        <v>0</v>
      </c>
      <c r="Q103" s="326" t="str">
        <f t="shared" si="59"/>
        <v/>
      </c>
      <c r="R103" s="189">
        <f t="shared" ref="R103" si="87">SUM(F103,L103)</f>
        <v>0</v>
      </c>
      <c r="S103" s="15">
        <f t="shared" ref="S103" si="88">SUM(F103,M103)</f>
        <v>0</v>
      </c>
      <c r="T103" s="15">
        <f t="shared" ref="T103" si="89">SUM(G103,N103)</f>
        <v>0</v>
      </c>
      <c r="U103" s="15">
        <f t="shared" si="70"/>
        <v>0</v>
      </c>
      <c r="V103" s="15">
        <f t="shared" ref="V103" si="90">U103-T103</f>
        <v>0</v>
      </c>
      <c r="W103" s="153" t="str">
        <f t="shared" si="57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4.15" hidden="1" customHeight="1" thickBot="1" x14ac:dyDescent="0.35">
      <c r="A104" s="152"/>
      <c r="B104" s="84"/>
      <c r="C104" s="207" t="s">
        <v>274</v>
      </c>
      <c r="D104" s="207" t="s">
        <v>158</v>
      </c>
      <c r="E104" s="272" t="s">
        <v>275</v>
      </c>
      <c r="F104" s="22"/>
      <c r="G104" s="17"/>
      <c r="H104" s="17"/>
      <c r="I104" s="19">
        <f t="shared" ref="I104" si="91">H104/$H$6</f>
        <v>0</v>
      </c>
      <c r="J104" s="15">
        <f t="shared" si="60"/>
        <v>0</v>
      </c>
      <c r="K104" s="153" t="str">
        <f t="shared" si="61"/>
        <v/>
      </c>
      <c r="L104" s="176"/>
      <c r="M104" s="15"/>
      <c r="N104" s="15"/>
      <c r="O104" s="17"/>
      <c r="P104" s="15">
        <f t="shared" si="58"/>
        <v>0</v>
      </c>
      <c r="Q104" s="326" t="str">
        <f t="shared" si="59"/>
        <v/>
      </c>
      <c r="R104" s="189">
        <f t="shared" ref="R104" si="92">SUM(F104,L104)</f>
        <v>0</v>
      </c>
      <c r="S104" s="15">
        <f t="shared" ref="S104" si="93">SUM(F104,M104)</f>
        <v>0</v>
      </c>
      <c r="T104" s="15">
        <f t="shared" ref="T104" si="94">SUM(G104,N104)</f>
        <v>0</v>
      </c>
      <c r="U104" s="15">
        <f t="shared" si="70"/>
        <v>0</v>
      </c>
      <c r="V104" s="15">
        <f t="shared" ref="V104" si="95">U104-T104</f>
        <v>0</v>
      </c>
      <c r="W104" s="153" t="str">
        <f t="shared" si="57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9" hidden="1" customHeight="1" thickBot="1" x14ac:dyDescent="0.35">
      <c r="A105" s="152"/>
      <c r="B105" s="84">
        <v>180404</v>
      </c>
      <c r="C105" s="207" t="s">
        <v>160</v>
      </c>
      <c r="D105" s="207" t="s">
        <v>158</v>
      </c>
      <c r="E105" s="272" t="s">
        <v>185</v>
      </c>
      <c r="F105" s="22"/>
      <c r="G105" s="17"/>
      <c r="H105" s="17"/>
      <c r="I105" s="19">
        <f t="shared" si="67"/>
        <v>0</v>
      </c>
      <c r="J105" s="15">
        <f t="shared" si="60"/>
        <v>0</v>
      </c>
      <c r="K105" s="153" t="str">
        <f t="shared" si="61"/>
        <v/>
      </c>
      <c r="L105" s="174"/>
      <c r="M105" s="15"/>
      <c r="N105" s="15"/>
      <c r="O105" s="17"/>
      <c r="P105" s="15">
        <f t="shared" si="58"/>
        <v>0</v>
      </c>
      <c r="Q105" s="326" t="str">
        <f t="shared" si="59"/>
        <v/>
      </c>
      <c r="R105" s="189">
        <f t="shared" si="68"/>
        <v>0</v>
      </c>
      <c r="S105" s="15">
        <f t="shared" si="69"/>
        <v>0</v>
      </c>
      <c r="T105" s="15">
        <f t="shared" si="70"/>
        <v>0</v>
      </c>
      <c r="U105" s="15">
        <f t="shared" si="70"/>
        <v>0</v>
      </c>
      <c r="V105" s="15">
        <f t="shared" si="71"/>
        <v>0</v>
      </c>
      <c r="W105" s="153" t="str">
        <f t="shared" ref="W105:W175" si="96">IFERROR(100%*(U105/T105),"")</f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7.5" customHeight="1" thickBot="1" x14ac:dyDescent="0.35">
      <c r="A106" s="152"/>
      <c r="B106" s="84">
        <v>180404</v>
      </c>
      <c r="C106" s="207" t="s">
        <v>176</v>
      </c>
      <c r="D106" s="207" t="s">
        <v>158</v>
      </c>
      <c r="E106" s="272" t="s">
        <v>177</v>
      </c>
      <c r="F106" s="22"/>
      <c r="G106" s="17"/>
      <c r="H106" s="17"/>
      <c r="I106" s="19">
        <f t="shared" si="67"/>
        <v>0</v>
      </c>
      <c r="J106" s="15">
        <f t="shared" si="60"/>
        <v>0</v>
      </c>
      <c r="K106" s="153" t="str">
        <f t="shared" si="61"/>
        <v/>
      </c>
      <c r="L106" s="174">
        <v>220</v>
      </c>
      <c r="M106" s="15">
        <v>220</v>
      </c>
      <c r="N106" s="15">
        <v>220</v>
      </c>
      <c r="O106" s="17"/>
      <c r="P106" s="15">
        <f t="shared" si="58"/>
        <v>-220</v>
      </c>
      <c r="Q106" s="326">
        <f t="shared" si="59"/>
        <v>0</v>
      </c>
      <c r="R106" s="189">
        <f t="shared" si="68"/>
        <v>220</v>
      </c>
      <c r="S106" s="15">
        <f t="shared" si="69"/>
        <v>220</v>
      </c>
      <c r="T106" s="15">
        <f t="shared" si="70"/>
        <v>220</v>
      </c>
      <c r="U106" s="15">
        <f t="shared" si="70"/>
        <v>0</v>
      </c>
      <c r="V106" s="15">
        <f t="shared" si="71"/>
        <v>-220</v>
      </c>
      <c r="W106" s="153">
        <f t="shared" si="96"/>
        <v>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42" customHeight="1" thickBot="1" x14ac:dyDescent="0.35">
      <c r="A107" s="152"/>
      <c r="B107" s="84"/>
      <c r="C107" s="207" t="s">
        <v>296</v>
      </c>
      <c r="D107" s="207" t="s">
        <v>158</v>
      </c>
      <c r="E107" s="272" t="s">
        <v>297</v>
      </c>
      <c r="F107" s="22"/>
      <c r="G107" s="17"/>
      <c r="H107" s="17"/>
      <c r="I107" s="19">
        <f t="shared" si="67"/>
        <v>0</v>
      </c>
      <c r="J107" s="15">
        <f t="shared" si="60"/>
        <v>0</v>
      </c>
      <c r="K107" s="153" t="str">
        <f t="shared" si="61"/>
        <v/>
      </c>
      <c r="L107" s="174">
        <v>4965.8999999999996</v>
      </c>
      <c r="M107" s="15">
        <v>4965.8999999999996</v>
      </c>
      <c r="N107" s="15">
        <v>2465.9</v>
      </c>
      <c r="O107" s="17">
        <v>29.9</v>
      </c>
      <c r="P107" s="15">
        <f t="shared" si="58"/>
        <v>-2436</v>
      </c>
      <c r="Q107" s="326">
        <f t="shared" si="59"/>
        <v>1.2125390324019627E-2</v>
      </c>
      <c r="R107" s="189">
        <f t="shared" si="68"/>
        <v>4965.8999999999996</v>
      </c>
      <c r="S107" s="15">
        <f t="shared" si="69"/>
        <v>4965.8999999999996</v>
      </c>
      <c r="T107" s="15">
        <f t="shared" si="70"/>
        <v>2465.9</v>
      </c>
      <c r="U107" s="15">
        <f t="shared" si="70"/>
        <v>29.9</v>
      </c>
      <c r="V107" s="15">
        <f t="shared" si="71"/>
        <v>-2436</v>
      </c>
      <c r="W107" s="153">
        <f t="shared" si="96"/>
        <v>1.2125390324019627E-2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28.5" customHeight="1" thickBot="1" x14ac:dyDescent="0.35">
      <c r="A108" s="152"/>
      <c r="B108" s="84"/>
      <c r="C108" s="207"/>
      <c r="D108" s="207"/>
      <c r="E108" s="272" t="s">
        <v>367</v>
      </c>
      <c r="F108" s="22"/>
      <c r="G108" s="17"/>
      <c r="H108" s="17"/>
      <c r="I108" s="19">
        <f t="shared" ref="I108" si="97">H108/$H$6</f>
        <v>0</v>
      </c>
      <c r="J108" s="15">
        <f t="shared" si="60"/>
        <v>0</v>
      </c>
      <c r="K108" s="153" t="str">
        <f t="shared" ref="K108" si="98">IFERROR(100%*(H108/G108),"")</f>
        <v/>
      </c>
      <c r="L108" s="174">
        <v>1936</v>
      </c>
      <c r="M108" s="15">
        <v>1936</v>
      </c>
      <c r="N108" s="15">
        <v>1936</v>
      </c>
      <c r="O108" s="17"/>
      <c r="P108" s="15">
        <f t="shared" si="58"/>
        <v>-1936</v>
      </c>
      <c r="Q108" s="326">
        <f t="shared" si="59"/>
        <v>0</v>
      </c>
      <c r="R108" s="189">
        <f t="shared" ref="R108" si="99">SUM(F108,L108)</f>
        <v>1936</v>
      </c>
      <c r="S108" s="15">
        <f t="shared" ref="S108" si="100">SUM(F108,M108)</f>
        <v>1936</v>
      </c>
      <c r="T108" s="15">
        <f t="shared" ref="T108" si="101">SUM(G108,N108)</f>
        <v>1936</v>
      </c>
      <c r="U108" s="15">
        <f t="shared" ref="U108" si="102">SUM(H108,O108)</f>
        <v>0</v>
      </c>
      <c r="V108" s="15">
        <f t="shared" ref="V108" si="103">U108-T108</f>
        <v>-1936</v>
      </c>
      <c r="W108" s="153">
        <f t="shared" ref="W108" si="104">IFERROR(100%*(U108/T108),"")</f>
        <v>0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54.6" hidden="1" customHeight="1" thickBot="1" x14ac:dyDescent="0.35">
      <c r="A109" s="152"/>
      <c r="B109" s="84">
        <v>180404</v>
      </c>
      <c r="C109" s="207" t="s">
        <v>189</v>
      </c>
      <c r="D109" s="207" t="s">
        <v>76</v>
      </c>
      <c r="E109" s="272" t="s">
        <v>211</v>
      </c>
      <c r="F109" s="22"/>
      <c r="G109" s="17"/>
      <c r="H109" s="17"/>
      <c r="I109" s="19">
        <f t="shared" si="67"/>
        <v>0</v>
      </c>
      <c r="J109" s="15">
        <f t="shared" si="60"/>
        <v>0</v>
      </c>
      <c r="K109" s="153" t="str">
        <f t="shared" si="61"/>
        <v/>
      </c>
      <c r="L109" s="174"/>
      <c r="M109" s="15"/>
      <c r="N109" s="15"/>
      <c r="O109" s="15"/>
      <c r="P109" s="15">
        <f t="shared" si="58"/>
        <v>0</v>
      </c>
      <c r="Q109" s="326" t="str">
        <f t="shared" si="59"/>
        <v/>
      </c>
      <c r="R109" s="189">
        <f t="shared" si="68"/>
        <v>0</v>
      </c>
      <c r="S109" s="15">
        <f t="shared" si="69"/>
        <v>0</v>
      </c>
      <c r="T109" s="15">
        <f t="shared" si="70"/>
        <v>0</v>
      </c>
      <c r="U109" s="15">
        <f t="shared" si="70"/>
        <v>0</v>
      </c>
      <c r="V109" s="15">
        <f t="shared" si="71"/>
        <v>0</v>
      </c>
      <c r="W109" s="153" t="str">
        <f t="shared" si="9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87" customFormat="1" ht="69" hidden="1" customHeight="1" thickBot="1" x14ac:dyDescent="0.35">
      <c r="A110" s="154"/>
      <c r="B110" s="85"/>
      <c r="C110" s="208"/>
      <c r="D110" s="208"/>
      <c r="E110" s="282" t="s">
        <v>278</v>
      </c>
      <c r="F110" s="27"/>
      <c r="G110" s="28"/>
      <c r="H110" s="28"/>
      <c r="I110" s="41">
        <f t="shared" si="67"/>
        <v>0</v>
      </c>
      <c r="J110" s="15">
        <f t="shared" si="60"/>
        <v>0</v>
      </c>
      <c r="K110" s="153" t="str">
        <f t="shared" si="61"/>
        <v/>
      </c>
      <c r="L110" s="175"/>
      <c r="M110" s="28"/>
      <c r="N110" s="28"/>
      <c r="O110" s="28"/>
      <c r="P110" s="15">
        <f t="shared" si="58"/>
        <v>0</v>
      </c>
      <c r="Q110" s="326" t="str">
        <f t="shared" si="59"/>
        <v/>
      </c>
      <c r="R110" s="190">
        <f t="shared" si="68"/>
        <v>0</v>
      </c>
      <c r="S110" s="28">
        <f t="shared" si="69"/>
        <v>0</v>
      </c>
      <c r="T110" s="28">
        <f t="shared" si="70"/>
        <v>0</v>
      </c>
      <c r="U110" s="15">
        <f t="shared" si="70"/>
        <v>0</v>
      </c>
      <c r="V110" s="28">
        <f t="shared" si="71"/>
        <v>0</v>
      </c>
      <c r="W110" s="153" t="str">
        <f t="shared" si="96"/>
        <v/>
      </c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86"/>
      <c r="GF110" s="86"/>
      <c r="GG110" s="86"/>
      <c r="GH110" s="86"/>
      <c r="GI110" s="86"/>
      <c r="GJ110" s="86"/>
      <c r="GK110" s="86"/>
      <c r="GL110" s="86"/>
      <c r="GM110" s="86"/>
      <c r="GN110" s="86"/>
    </row>
    <row r="111" spans="1:196" s="87" customFormat="1" ht="63.6" hidden="1" customHeight="1" thickBot="1" x14ac:dyDescent="0.35">
      <c r="A111" s="154"/>
      <c r="B111" s="85"/>
      <c r="C111" s="208"/>
      <c r="D111" s="208"/>
      <c r="E111" s="282" t="s">
        <v>277</v>
      </c>
      <c r="F111" s="27"/>
      <c r="G111" s="28"/>
      <c r="H111" s="28"/>
      <c r="I111" s="41">
        <f t="shared" ref="I111" si="105">H111/$H$6</f>
        <v>0</v>
      </c>
      <c r="J111" s="15">
        <f t="shared" si="60"/>
        <v>0</v>
      </c>
      <c r="K111" s="153" t="str">
        <f t="shared" si="61"/>
        <v/>
      </c>
      <c r="L111" s="175"/>
      <c r="M111" s="28"/>
      <c r="N111" s="28"/>
      <c r="O111" s="28"/>
      <c r="P111" s="15">
        <f t="shared" si="58"/>
        <v>0</v>
      </c>
      <c r="Q111" s="326" t="str">
        <f t="shared" si="59"/>
        <v/>
      </c>
      <c r="R111" s="190">
        <f t="shared" ref="R111" si="106">SUM(F111,L111)</f>
        <v>0</v>
      </c>
      <c r="S111" s="28">
        <f t="shared" ref="S111" si="107">SUM(F111,M111)</f>
        <v>0</v>
      </c>
      <c r="T111" s="28">
        <f t="shared" ref="T111" si="108">SUM(G111,N111)</f>
        <v>0</v>
      </c>
      <c r="U111" s="15">
        <f t="shared" si="70"/>
        <v>0</v>
      </c>
      <c r="V111" s="28">
        <f t="shared" ref="V111" si="109">U111-T111</f>
        <v>0</v>
      </c>
      <c r="W111" s="153" t="str">
        <f t="shared" si="96"/>
        <v/>
      </c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86"/>
      <c r="GF111" s="86"/>
      <c r="GG111" s="86"/>
      <c r="GH111" s="86"/>
      <c r="GI111" s="86"/>
      <c r="GJ111" s="86"/>
      <c r="GK111" s="86"/>
      <c r="GL111" s="86"/>
      <c r="GM111" s="86"/>
      <c r="GN111" s="86"/>
    </row>
    <row r="112" spans="1:196" s="5" customFormat="1" ht="40.15" hidden="1" customHeight="1" thickBot="1" x14ac:dyDescent="0.35">
      <c r="A112" s="152"/>
      <c r="B112" s="84"/>
      <c r="C112" s="207" t="s">
        <v>198</v>
      </c>
      <c r="D112" s="207" t="s">
        <v>76</v>
      </c>
      <c r="E112" s="272" t="s">
        <v>199</v>
      </c>
      <c r="F112" s="22"/>
      <c r="G112" s="17"/>
      <c r="H112" s="17"/>
      <c r="I112" s="19">
        <f t="shared" si="67"/>
        <v>0</v>
      </c>
      <c r="J112" s="15">
        <f t="shared" si="60"/>
        <v>0</v>
      </c>
      <c r="K112" s="153" t="str">
        <f t="shared" si="61"/>
        <v/>
      </c>
      <c r="L112" s="174"/>
      <c r="M112" s="15"/>
      <c r="N112" s="15"/>
      <c r="O112" s="17"/>
      <c r="P112" s="15">
        <f t="shared" si="58"/>
        <v>0</v>
      </c>
      <c r="Q112" s="326" t="str">
        <f t="shared" si="59"/>
        <v/>
      </c>
      <c r="R112" s="189">
        <f t="shared" si="68"/>
        <v>0</v>
      </c>
      <c r="S112" s="15">
        <f t="shared" si="69"/>
        <v>0</v>
      </c>
      <c r="T112" s="15">
        <f t="shared" si="70"/>
        <v>0</v>
      </c>
      <c r="U112" s="15">
        <f t="shared" si="70"/>
        <v>0</v>
      </c>
      <c r="V112" s="15">
        <f t="shared" si="71"/>
        <v>0</v>
      </c>
      <c r="W112" s="153" t="str">
        <f t="shared" si="96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6.75" customHeight="1" thickBot="1" x14ac:dyDescent="0.35">
      <c r="A113" s="152"/>
      <c r="B113" s="84"/>
      <c r="C113" s="207" t="s">
        <v>257</v>
      </c>
      <c r="D113" s="207" t="s">
        <v>76</v>
      </c>
      <c r="E113" s="272" t="s">
        <v>350</v>
      </c>
      <c r="F113" s="22"/>
      <c r="G113" s="17"/>
      <c r="H113" s="17"/>
      <c r="I113" s="19">
        <f t="shared" ref="I113" si="110">H113/$H$6</f>
        <v>0</v>
      </c>
      <c r="J113" s="15">
        <f t="shared" si="60"/>
        <v>0</v>
      </c>
      <c r="K113" s="153" t="str">
        <f t="shared" si="61"/>
        <v/>
      </c>
      <c r="L113" s="174">
        <v>160</v>
      </c>
      <c r="M113" s="15">
        <v>160</v>
      </c>
      <c r="N113" s="15">
        <v>160</v>
      </c>
      <c r="O113" s="17"/>
      <c r="P113" s="15">
        <f t="shared" si="58"/>
        <v>-160</v>
      </c>
      <c r="Q113" s="326">
        <f t="shared" si="59"/>
        <v>0</v>
      </c>
      <c r="R113" s="189">
        <f t="shared" ref="R113" si="111">SUM(F113,L113)</f>
        <v>160</v>
      </c>
      <c r="S113" s="15">
        <f t="shared" ref="S113" si="112">SUM(F113,M113)</f>
        <v>160</v>
      </c>
      <c r="T113" s="15">
        <f t="shared" ref="T113" si="113">SUM(G113,N113)</f>
        <v>160</v>
      </c>
      <c r="U113" s="15">
        <f t="shared" si="70"/>
        <v>0</v>
      </c>
      <c r="V113" s="15">
        <f t="shared" ref="V113" si="114">U113-T113</f>
        <v>-160</v>
      </c>
      <c r="W113" s="153">
        <f t="shared" si="96"/>
        <v>0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87" customFormat="1" ht="52.9" hidden="1" customHeight="1" thickBot="1" x14ac:dyDescent="0.35">
      <c r="A114" s="154"/>
      <c r="B114" s="85"/>
      <c r="C114" s="208"/>
      <c r="D114" s="208"/>
      <c r="E114" s="282" t="s">
        <v>258</v>
      </c>
      <c r="F114" s="27"/>
      <c r="G114" s="28"/>
      <c r="H114" s="28"/>
      <c r="I114" s="41">
        <f t="shared" ref="I114" si="115">H114/$H$6</f>
        <v>0</v>
      </c>
      <c r="J114" s="15">
        <f t="shared" si="60"/>
        <v>0</v>
      </c>
      <c r="K114" s="153" t="str">
        <f t="shared" si="61"/>
        <v/>
      </c>
      <c r="L114" s="175"/>
      <c r="M114" s="28"/>
      <c r="N114" s="28"/>
      <c r="O114" s="28"/>
      <c r="P114" s="15">
        <f t="shared" si="58"/>
        <v>0</v>
      </c>
      <c r="Q114" s="326" t="str">
        <f t="shared" si="59"/>
        <v/>
      </c>
      <c r="R114" s="190">
        <f t="shared" ref="R114" si="116">SUM(F114,L114)</f>
        <v>0</v>
      </c>
      <c r="S114" s="28">
        <f t="shared" ref="S114" si="117">SUM(F114,M114)</f>
        <v>0</v>
      </c>
      <c r="T114" s="28">
        <f t="shared" ref="T114" si="118">SUM(G114,N114)</f>
        <v>0</v>
      </c>
      <c r="U114" s="15">
        <f t="shared" si="70"/>
        <v>0</v>
      </c>
      <c r="V114" s="28">
        <f t="shared" ref="V114" si="119">U114-T114</f>
        <v>0</v>
      </c>
      <c r="W114" s="153" t="str">
        <f t="shared" si="96"/>
        <v/>
      </c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86"/>
      <c r="GF114" s="86"/>
      <c r="GG114" s="86"/>
      <c r="GH114" s="86"/>
      <c r="GI114" s="86"/>
      <c r="GJ114" s="86"/>
      <c r="GK114" s="86"/>
      <c r="GL114" s="86"/>
      <c r="GM114" s="86"/>
      <c r="GN114" s="86"/>
    </row>
    <row r="115" spans="1:196" s="5" customFormat="1" ht="59.25" customHeight="1" thickBot="1" x14ac:dyDescent="0.35">
      <c r="A115" s="152"/>
      <c r="B115" s="84"/>
      <c r="C115" s="207" t="s">
        <v>169</v>
      </c>
      <c r="D115" s="207" t="s">
        <v>78</v>
      </c>
      <c r="E115" s="272" t="s">
        <v>170</v>
      </c>
      <c r="F115" s="22">
        <v>21649.9</v>
      </c>
      <c r="G115" s="17">
        <v>17456.099999999999</v>
      </c>
      <c r="H115" s="17">
        <v>16871.2</v>
      </c>
      <c r="I115" s="19">
        <f t="shared" si="67"/>
        <v>2.4118035304748379E-2</v>
      </c>
      <c r="J115" s="15">
        <f t="shared" si="60"/>
        <v>-584.89999999999782</v>
      </c>
      <c r="K115" s="153">
        <f t="shared" si="61"/>
        <v>0.96649308837598336</v>
      </c>
      <c r="L115" s="174">
        <v>14366.1</v>
      </c>
      <c r="M115" s="15">
        <v>14366.1</v>
      </c>
      <c r="N115" s="15">
        <v>5600</v>
      </c>
      <c r="O115" s="17">
        <v>65</v>
      </c>
      <c r="P115" s="15">
        <f t="shared" si="58"/>
        <v>-5535</v>
      </c>
      <c r="Q115" s="326">
        <f t="shared" si="59"/>
        <v>1.1607142857142858E-2</v>
      </c>
      <c r="R115" s="189">
        <f t="shared" si="68"/>
        <v>36016</v>
      </c>
      <c r="S115" s="15">
        <f t="shared" si="69"/>
        <v>36016</v>
      </c>
      <c r="T115" s="15">
        <f t="shared" si="70"/>
        <v>23056.1</v>
      </c>
      <c r="U115" s="15">
        <f t="shared" si="70"/>
        <v>16936.2</v>
      </c>
      <c r="V115" s="15">
        <f t="shared" si="71"/>
        <v>-6119.8999999999978</v>
      </c>
      <c r="W115" s="153">
        <f t="shared" si="96"/>
        <v>0.73456482232467768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42" hidden="1" customHeight="1" thickBot="1" x14ac:dyDescent="0.35">
      <c r="A116" s="152"/>
      <c r="B116" s="84"/>
      <c r="C116" s="207" t="s">
        <v>228</v>
      </c>
      <c r="D116" s="207" t="s">
        <v>229</v>
      </c>
      <c r="E116" s="272" t="s">
        <v>230</v>
      </c>
      <c r="F116" s="22"/>
      <c r="G116" s="17"/>
      <c r="H116" s="17"/>
      <c r="I116" s="19">
        <f t="shared" si="67"/>
        <v>0</v>
      </c>
      <c r="J116" s="15">
        <f t="shared" si="60"/>
        <v>0</v>
      </c>
      <c r="K116" s="153" t="str">
        <f t="shared" si="61"/>
        <v/>
      </c>
      <c r="L116" s="174"/>
      <c r="M116" s="15"/>
      <c r="N116" s="15"/>
      <c r="O116" s="17"/>
      <c r="P116" s="15">
        <f t="shared" si="58"/>
        <v>0</v>
      </c>
      <c r="Q116" s="326" t="str">
        <f t="shared" si="59"/>
        <v/>
      </c>
      <c r="R116" s="189">
        <f t="shared" si="68"/>
        <v>0</v>
      </c>
      <c r="S116" s="15">
        <f t="shared" si="69"/>
        <v>0</v>
      </c>
      <c r="T116" s="15">
        <f t="shared" si="70"/>
        <v>0</v>
      </c>
      <c r="U116" s="15">
        <f>SUM(H116,O116)</f>
        <v>0</v>
      </c>
      <c r="V116" s="15">
        <f>U116-T116</f>
        <v>0</v>
      </c>
      <c r="W116" s="153" t="str">
        <f>IFERROR(100%*(U116/T116),"")</f>
        <v/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58.5" hidden="1" customHeight="1" thickBot="1" x14ac:dyDescent="0.35">
      <c r="A117" s="152">
        <v>21</v>
      </c>
      <c r="B117" s="84">
        <v>180404</v>
      </c>
      <c r="C117" s="207" t="s">
        <v>144</v>
      </c>
      <c r="D117" s="207" t="s">
        <v>79</v>
      </c>
      <c r="E117" s="272" t="s">
        <v>82</v>
      </c>
      <c r="F117" s="22"/>
      <c r="G117" s="17"/>
      <c r="H117" s="17"/>
      <c r="I117" s="19">
        <f t="shared" si="67"/>
        <v>0</v>
      </c>
      <c r="J117" s="15">
        <f t="shared" si="60"/>
        <v>0</v>
      </c>
      <c r="K117" s="153" t="str">
        <f t="shared" si="61"/>
        <v/>
      </c>
      <c r="L117" s="174"/>
      <c r="M117" s="15"/>
      <c r="N117" s="15"/>
      <c r="O117" s="17"/>
      <c r="P117" s="15">
        <f t="shared" si="58"/>
        <v>0</v>
      </c>
      <c r="Q117" s="326" t="str">
        <f t="shared" si="59"/>
        <v/>
      </c>
      <c r="R117" s="189">
        <f t="shared" si="68"/>
        <v>0</v>
      </c>
      <c r="S117" s="15">
        <f t="shared" si="69"/>
        <v>0</v>
      </c>
      <c r="T117" s="15">
        <f t="shared" si="70"/>
        <v>0</v>
      </c>
      <c r="U117" s="15">
        <f t="shared" ref="U117:U124" si="120">SUM(H117,O117)</f>
        <v>0</v>
      </c>
      <c r="V117" s="15">
        <f t="shared" ref="V117:V124" si="121">U117-T117</f>
        <v>0</v>
      </c>
      <c r="W117" s="153" t="str">
        <f t="shared" ref="W117:W132" si="122">IFERROR(100%*(U117/T117),"")</f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28.5" customHeight="1" thickBot="1" x14ac:dyDescent="0.35">
      <c r="A118" s="152"/>
      <c r="B118" s="84">
        <v>180404</v>
      </c>
      <c r="C118" s="207" t="s">
        <v>161</v>
      </c>
      <c r="D118" s="207" t="s">
        <v>80</v>
      </c>
      <c r="E118" s="272" t="s">
        <v>81</v>
      </c>
      <c r="F118" s="22"/>
      <c r="G118" s="17"/>
      <c r="H118" s="17"/>
      <c r="I118" s="19">
        <f t="shared" si="67"/>
        <v>0</v>
      </c>
      <c r="J118" s="15">
        <f t="shared" si="60"/>
        <v>0</v>
      </c>
      <c r="K118" s="153" t="str">
        <f t="shared" si="61"/>
        <v/>
      </c>
      <c r="L118" s="174">
        <v>1488.1</v>
      </c>
      <c r="M118" s="15">
        <v>1488.2</v>
      </c>
      <c r="N118" s="15">
        <v>1488.2</v>
      </c>
      <c r="O118" s="17">
        <v>30</v>
      </c>
      <c r="P118" s="15">
        <f t="shared" si="58"/>
        <v>-1458.2</v>
      </c>
      <c r="Q118" s="326">
        <f t="shared" si="59"/>
        <v>2.015858083590915E-2</v>
      </c>
      <c r="R118" s="189">
        <f t="shared" si="68"/>
        <v>1488.1</v>
      </c>
      <c r="S118" s="15">
        <f t="shared" si="69"/>
        <v>1488.2</v>
      </c>
      <c r="T118" s="15">
        <f t="shared" si="70"/>
        <v>1488.2</v>
      </c>
      <c r="U118" s="15">
        <f t="shared" si="120"/>
        <v>30</v>
      </c>
      <c r="V118" s="15">
        <f t="shared" si="121"/>
        <v>-1458.2</v>
      </c>
      <c r="W118" s="153">
        <f t="shared" si="122"/>
        <v>2.015858083590915E-2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1" customFormat="1" ht="58.5" hidden="1" customHeight="1" x14ac:dyDescent="0.3">
      <c r="A119" s="152">
        <v>22</v>
      </c>
      <c r="B119" s="84"/>
      <c r="C119" s="207" t="s">
        <v>204</v>
      </c>
      <c r="D119" s="207" t="s">
        <v>76</v>
      </c>
      <c r="E119" s="272" t="s">
        <v>207</v>
      </c>
      <c r="F119" s="22"/>
      <c r="G119" s="17"/>
      <c r="H119" s="17"/>
      <c r="I119" s="19">
        <f t="shared" si="67"/>
        <v>0</v>
      </c>
      <c r="J119" s="15">
        <f t="shared" si="60"/>
        <v>0</v>
      </c>
      <c r="K119" s="153" t="str">
        <f t="shared" si="61"/>
        <v/>
      </c>
      <c r="L119" s="174"/>
      <c r="M119" s="15"/>
      <c r="N119" s="15"/>
      <c r="O119" s="17"/>
      <c r="P119" s="15">
        <f t="shared" si="58"/>
        <v>0</v>
      </c>
      <c r="Q119" s="326" t="str">
        <f t="shared" si="59"/>
        <v/>
      </c>
      <c r="R119" s="189">
        <f t="shared" si="68"/>
        <v>0</v>
      </c>
      <c r="S119" s="15">
        <f t="shared" si="69"/>
        <v>0</v>
      </c>
      <c r="T119" s="15">
        <f t="shared" si="70"/>
        <v>0</v>
      </c>
      <c r="U119" s="15">
        <f t="shared" si="120"/>
        <v>0</v>
      </c>
      <c r="V119" s="15">
        <f t="shared" si="121"/>
        <v>0</v>
      </c>
      <c r="W119" s="153" t="str">
        <f t="shared" si="122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" customFormat="1" ht="58.5" hidden="1" customHeight="1" x14ac:dyDescent="0.3">
      <c r="A120" s="152">
        <v>24</v>
      </c>
      <c r="B120" s="84"/>
      <c r="C120" s="207" t="s">
        <v>163</v>
      </c>
      <c r="D120" s="207" t="s">
        <v>84</v>
      </c>
      <c r="E120" s="272" t="s">
        <v>164</v>
      </c>
      <c r="F120" s="22"/>
      <c r="G120" s="17"/>
      <c r="H120" s="17"/>
      <c r="I120" s="19">
        <f t="shared" si="67"/>
        <v>0</v>
      </c>
      <c r="J120" s="15">
        <f t="shared" si="60"/>
        <v>0</v>
      </c>
      <c r="K120" s="153" t="str">
        <f t="shared" si="61"/>
        <v/>
      </c>
      <c r="L120" s="174"/>
      <c r="M120" s="15"/>
      <c r="N120" s="15"/>
      <c r="O120" s="17"/>
      <c r="P120" s="15">
        <f t="shared" si="58"/>
        <v>0</v>
      </c>
      <c r="Q120" s="326" t="str">
        <f t="shared" si="59"/>
        <v/>
      </c>
      <c r="R120" s="189">
        <f t="shared" si="68"/>
        <v>0</v>
      </c>
      <c r="S120" s="15">
        <f t="shared" si="69"/>
        <v>0</v>
      </c>
      <c r="T120" s="15">
        <f t="shared" si="70"/>
        <v>0</v>
      </c>
      <c r="U120" s="15">
        <f t="shared" si="120"/>
        <v>0</v>
      </c>
      <c r="V120" s="15">
        <f t="shared" si="121"/>
        <v>0</v>
      </c>
      <c r="W120" s="153" t="str">
        <f t="shared" si="122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</row>
    <row r="121" spans="1:196" s="70" customFormat="1" ht="58.5" hidden="1" customHeight="1" x14ac:dyDescent="0.3">
      <c r="A121" s="156"/>
      <c r="B121" s="62"/>
      <c r="C121" s="209"/>
      <c r="D121" s="210"/>
      <c r="E121" s="276" t="s">
        <v>196</v>
      </c>
      <c r="F121" s="33"/>
      <c r="G121" s="34"/>
      <c r="H121" s="46"/>
      <c r="I121" s="19">
        <f t="shared" si="67"/>
        <v>0</v>
      </c>
      <c r="J121" s="15">
        <f t="shared" si="60"/>
        <v>0</v>
      </c>
      <c r="K121" s="153" t="str">
        <f t="shared" si="61"/>
        <v/>
      </c>
      <c r="L121" s="175"/>
      <c r="M121" s="28"/>
      <c r="N121" s="28"/>
      <c r="O121" s="28"/>
      <c r="P121" s="15">
        <f t="shared" si="58"/>
        <v>0</v>
      </c>
      <c r="Q121" s="326" t="str">
        <f t="shared" si="59"/>
        <v/>
      </c>
      <c r="R121" s="189">
        <f t="shared" si="68"/>
        <v>0</v>
      </c>
      <c r="S121" s="15">
        <f t="shared" si="69"/>
        <v>0</v>
      </c>
      <c r="T121" s="15">
        <f t="shared" si="70"/>
        <v>0</v>
      </c>
      <c r="U121" s="15">
        <f t="shared" si="120"/>
        <v>0</v>
      </c>
      <c r="V121" s="15">
        <f t="shared" si="121"/>
        <v>0</v>
      </c>
      <c r="W121" s="153" t="str">
        <f t="shared" si="122"/>
        <v/>
      </c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</row>
    <row r="122" spans="1:196" s="70" customFormat="1" ht="58.5" hidden="1" customHeight="1" x14ac:dyDescent="0.3">
      <c r="A122" s="156"/>
      <c r="B122" s="62"/>
      <c r="C122" s="209"/>
      <c r="D122" s="210"/>
      <c r="E122" s="276" t="s">
        <v>197</v>
      </c>
      <c r="F122" s="33"/>
      <c r="G122" s="34"/>
      <c r="H122" s="46"/>
      <c r="I122" s="19">
        <f t="shared" si="67"/>
        <v>0</v>
      </c>
      <c r="J122" s="15">
        <f t="shared" si="60"/>
        <v>0</v>
      </c>
      <c r="K122" s="153" t="str">
        <f t="shared" si="61"/>
        <v/>
      </c>
      <c r="L122" s="175"/>
      <c r="M122" s="28"/>
      <c r="N122" s="28"/>
      <c r="O122" s="28"/>
      <c r="P122" s="15">
        <f t="shared" si="58"/>
        <v>0</v>
      </c>
      <c r="Q122" s="326" t="str">
        <f t="shared" si="59"/>
        <v/>
      </c>
      <c r="R122" s="189">
        <f t="shared" si="68"/>
        <v>0</v>
      </c>
      <c r="S122" s="15">
        <f t="shared" si="69"/>
        <v>0</v>
      </c>
      <c r="T122" s="15">
        <f t="shared" si="70"/>
        <v>0</v>
      </c>
      <c r="U122" s="15">
        <f t="shared" si="120"/>
        <v>0</v>
      </c>
      <c r="V122" s="15">
        <f t="shared" si="121"/>
        <v>0</v>
      </c>
      <c r="W122" s="153" t="str">
        <f t="shared" si="122"/>
        <v/>
      </c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</row>
    <row r="123" spans="1:196" s="1" customFormat="1" ht="58.5" hidden="1" customHeight="1" x14ac:dyDescent="0.3">
      <c r="A123" s="152">
        <v>25</v>
      </c>
      <c r="B123" s="84"/>
      <c r="C123" s="207" t="s">
        <v>187</v>
      </c>
      <c r="D123" s="207" t="s">
        <v>83</v>
      </c>
      <c r="E123" s="272" t="s">
        <v>188</v>
      </c>
      <c r="F123" s="22"/>
      <c r="G123" s="17"/>
      <c r="H123" s="17"/>
      <c r="I123" s="19">
        <f t="shared" si="67"/>
        <v>0</v>
      </c>
      <c r="J123" s="15">
        <f t="shared" si="60"/>
        <v>0</v>
      </c>
      <c r="K123" s="153" t="str">
        <f t="shared" si="61"/>
        <v/>
      </c>
      <c r="L123" s="174"/>
      <c r="M123" s="15"/>
      <c r="N123" s="15"/>
      <c r="O123" s="17"/>
      <c r="P123" s="15">
        <f t="shared" si="58"/>
        <v>0</v>
      </c>
      <c r="Q123" s="326" t="str">
        <f t="shared" si="59"/>
        <v/>
      </c>
      <c r="R123" s="189">
        <f t="shared" si="68"/>
        <v>0</v>
      </c>
      <c r="S123" s="15">
        <f t="shared" si="69"/>
        <v>0</v>
      </c>
      <c r="T123" s="15">
        <f t="shared" si="70"/>
        <v>0</v>
      </c>
      <c r="U123" s="15">
        <f t="shared" si="120"/>
        <v>0</v>
      </c>
      <c r="V123" s="15">
        <f t="shared" si="121"/>
        <v>0</v>
      </c>
      <c r="W123" s="153" t="str">
        <f t="shared" si="122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39" hidden="1" customHeight="1" x14ac:dyDescent="0.3">
      <c r="A124" s="152"/>
      <c r="B124" s="84"/>
      <c r="C124" s="207" t="s">
        <v>206</v>
      </c>
      <c r="D124" s="207" t="s">
        <v>76</v>
      </c>
      <c r="E124" s="272" t="s">
        <v>162</v>
      </c>
      <c r="F124" s="22"/>
      <c r="G124" s="17"/>
      <c r="H124" s="17"/>
      <c r="I124" s="19">
        <f t="shared" si="67"/>
        <v>0</v>
      </c>
      <c r="J124" s="15">
        <f t="shared" si="60"/>
        <v>0</v>
      </c>
      <c r="K124" s="153" t="str">
        <f t="shared" si="61"/>
        <v/>
      </c>
      <c r="L124" s="174"/>
      <c r="M124" s="15"/>
      <c r="N124" s="15"/>
      <c r="O124" s="17"/>
      <c r="P124" s="15">
        <f t="shared" si="58"/>
        <v>0</v>
      </c>
      <c r="Q124" s="326" t="str">
        <f t="shared" si="59"/>
        <v/>
      </c>
      <c r="R124" s="189">
        <f t="shared" si="68"/>
        <v>0</v>
      </c>
      <c r="S124" s="15">
        <f t="shared" si="69"/>
        <v>0</v>
      </c>
      <c r="T124" s="15">
        <f t="shared" si="70"/>
        <v>0</v>
      </c>
      <c r="U124" s="15">
        <f t="shared" si="120"/>
        <v>0</v>
      </c>
      <c r="V124" s="15">
        <f t="shared" si="121"/>
        <v>0</v>
      </c>
      <c r="W124" s="153" t="str">
        <f t="shared" si="122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3">
      <c r="A125" s="152">
        <v>24</v>
      </c>
      <c r="B125" s="84"/>
      <c r="C125" s="207" t="s">
        <v>163</v>
      </c>
      <c r="D125" s="207" t="s">
        <v>84</v>
      </c>
      <c r="E125" s="272" t="s">
        <v>164</v>
      </c>
      <c r="F125" s="22"/>
      <c r="G125" s="17"/>
      <c r="H125" s="17"/>
      <c r="I125" s="19">
        <f t="shared" si="67"/>
        <v>0</v>
      </c>
      <c r="J125" s="15">
        <f t="shared" si="60"/>
        <v>0</v>
      </c>
      <c r="K125" s="153" t="str">
        <f t="shared" si="61"/>
        <v/>
      </c>
      <c r="L125" s="174"/>
      <c r="M125" s="15"/>
      <c r="N125" s="15"/>
      <c r="O125" s="17"/>
      <c r="P125" s="15">
        <f t="shared" si="58"/>
        <v>0</v>
      </c>
      <c r="Q125" s="326" t="str">
        <f t="shared" si="59"/>
        <v/>
      </c>
      <c r="R125" s="189">
        <f t="shared" si="68"/>
        <v>0</v>
      </c>
      <c r="S125" s="15">
        <f t="shared" si="69"/>
        <v>0</v>
      </c>
      <c r="T125" s="15">
        <f t="shared" si="70"/>
        <v>0</v>
      </c>
      <c r="U125" s="15">
        <f t="shared" ref="U125:U133" si="123">SUM(H125,O125)</f>
        <v>0</v>
      </c>
      <c r="V125" s="15">
        <f t="shared" si="71"/>
        <v>0</v>
      </c>
      <c r="W125" s="153" t="str">
        <f t="shared" si="122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87" customFormat="1" ht="54.75" hidden="1" customHeight="1" thickBot="1" x14ac:dyDescent="0.35">
      <c r="A126" s="154"/>
      <c r="B126" s="85"/>
      <c r="C126" s="208"/>
      <c r="D126" s="208"/>
      <c r="E126" s="282" t="s">
        <v>221</v>
      </c>
      <c r="F126" s="27"/>
      <c r="G126" s="28"/>
      <c r="H126" s="28"/>
      <c r="I126" s="19">
        <f t="shared" si="67"/>
        <v>0</v>
      </c>
      <c r="J126" s="15">
        <f t="shared" si="60"/>
        <v>0</v>
      </c>
      <c r="K126" s="153" t="str">
        <f t="shared" si="61"/>
        <v/>
      </c>
      <c r="L126" s="175"/>
      <c r="M126" s="28"/>
      <c r="N126" s="28"/>
      <c r="O126" s="28"/>
      <c r="P126" s="15">
        <f t="shared" si="58"/>
        <v>0</v>
      </c>
      <c r="Q126" s="326" t="str">
        <f t="shared" si="59"/>
        <v/>
      </c>
      <c r="R126" s="189">
        <f t="shared" si="68"/>
        <v>0</v>
      </c>
      <c r="S126" s="15">
        <f t="shared" si="69"/>
        <v>0</v>
      </c>
      <c r="T126" s="15">
        <f t="shared" si="70"/>
        <v>0</v>
      </c>
      <c r="U126" s="15">
        <f t="shared" si="123"/>
        <v>0</v>
      </c>
      <c r="V126" s="15">
        <f t="shared" si="71"/>
        <v>0</v>
      </c>
      <c r="W126" s="153" t="str">
        <f t="shared" si="122"/>
        <v/>
      </c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86"/>
      <c r="GF126" s="86"/>
      <c r="GG126" s="86"/>
      <c r="GH126" s="86"/>
      <c r="GI126" s="86"/>
      <c r="GJ126" s="86"/>
      <c r="GK126" s="86"/>
      <c r="GL126" s="86"/>
      <c r="GM126" s="86"/>
      <c r="GN126" s="86"/>
    </row>
    <row r="127" spans="1:196" s="87" customFormat="1" ht="41.25" hidden="1" customHeight="1" thickBot="1" x14ac:dyDescent="0.35">
      <c r="A127" s="154"/>
      <c r="B127" s="85"/>
      <c r="C127" s="208"/>
      <c r="D127" s="208"/>
      <c r="E127" s="282" t="s">
        <v>222</v>
      </c>
      <c r="F127" s="27"/>
      <c r="G127" s="28"/>
      <c r="H127" s="28"/>
      <c r="I127" s="19">
        <f t="shared" si="67"/>
        <v>0</v>
      </c>
      <c r="J127" s="15">
        <f t="shared" si="60"/>
        <v>0</v>
      </c>
      <c r="K127" s="153" t="str">
        <f t="shared" si="61"/>
        <v/>
      </c>
      <c r="L127" s="175"/>
      <c r="M127" s="28"/>
      <c r="N127" s="28"/>
      <c r="O127" s="28"/>
      <c r="P127" s="15">
        <f t="shared" si="58"/>
        <v>0</v>
      </c>
      <c r="Q127" s="326" t="str">
        <f t="shared" si="59"/>
        <v/>
      </c>
      <c r="R127" s="189">
        <f t="shared" si="68"/>
        <v>0</v>
      </c>
      <c r="S127" s="15">
        <f t="shared" si="69"/>
        <v>0</v>
      </c>
      <c r="T127" s="15">
        <f t="shared" si="70"/>
        <v>0</v>
      </c>
      <c r="U127" s="15">
        <f t="shared" si="123"/>
        <v>0</v>
      </c>
      <c r="V127" s="15">
        <f t="shared" si="71"/>
        <v>0</v>
      </c>
      <c r="W127" s="153" t="str">
        <f t="shared" si="122"/>
        <v/>
      </c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86"/>
      <c r="GF127" s="86"/>
      <c r="GG127" s="86"/>
      <c r="GH127" s="86"/>
      <c r="GI127" s="86"/>
      <c r="GJ127" s="86"/>
      <c r="GK127" s="86"/>
      <c r="GL127" s="86"/>
      <c r="GM127" s="86"/>
      <c r="GN127" s="86"/>
    </row>
    <row r="128" spans="1:196" s="1" customFormat="1" ht="39.75" hidden="1" customHeight="1" x14ac:dyDescent="0.3">
      <c r="A128" s="152">
        <v>25</v>
      </c>
      <c r="B128" s="84"/>
      <c r="C128" s="207" t="s">
        <v>187</v>
      </c>
      <c r="D128" s="207" t="s">
        <v>83</v>
      </c>
      <c r="E128" s="272" t="s">
        <v>188</v>
      </c>
      <c r="F128" s="22"/>
      <c r="G128" s="17"/>
      <c r="H128" s="17"/>
      <c r="I128" s="19">
        <f t="shared" si="67"/>
        <v>0</v>
      </c>
      <c r="J128" s="15">
        <f t="shared" si="60"/>
        <v>0</v>
      </c>
      <c r="K128" s="153" t="str">
        <f t="shared" si="61"/>
        <v/>
      </c>
      <c r="L128" s="174"/>
      <c r="M128" s="15"/>
      <c r="N128" s="15"/>
      <c r="O128" s="17"/>
      <c r="P128" s="15">
        <f t="shared" si="58"/>
        <v>0</v>
      </c>
      <c r="Q128" s="326" t="str">
        <f t="shared" si="59"/>
        <v/>
      </c>
      <c r="R128" s="189">
        <f t="shared" si="68"/>
        <v>0</v>
      </c>
      <c r="S128" s="15">
        <f t="shared" si="69"/>
        <v>0</v>
      </c>
      <c r="T128" s="15">
        <f t="shared" si="70"/>
        <v>0</v>
      </c>
      <c r="U128" s="15">
        <f t="shared" si="123"/>
        <v>0</v>
      </c>
      <c r="V128" s="15">
        <f t="shared" si="71"/>
        <v>0</v>
      </c>
      <c r="W128" s="153" t="str">
        <f t="shared" si="122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5" customFormat="1" ht="42" hidden="1" customHeight="1" thickBot="1" x14ac:dyDescent="0.35">
      <c r="A129" s="152"/>
      <c r="B129" s="84"/>
      <c r="C129" s="207" t="s">
        <v>269</v>
      </c>
      <c r="D129" s="207" t="s">
        <v>229</v>
      </c>
      <c r="E129" s="272" t="s">
        <v>270</v>
      </c>
      <c r="F129" s="22"/>
      <c r="G129" s="17"/>
      <c r="H129" s="17"/>
      <c r="I129" s="19">
        <f t="shared" si="67"/>
        <v>0</v>
      </c>
      <c r="J129" s="15">
        <f t="shared" si="60"/>
        <v>0</v>
      </c>
      <c r="K129" s="153" t="str">
        <f t="shared" si="61"/>
        <v/>
      </c>
      <c r="L129" s="174"/>
      <c r="M129" s="15"/>
      <c r="N129" s="15"/>
      <c r="O129" s="17"/>
      <c r="P129" s="15">
        <f t="shared" si="58"/>
        <v>0</v>
      </c>
      <c r="Q129" s="326" t="str">
        <f t="shared" si="59"/>
        <v/>
      </c>
      <c r="R129" s="189">
        <f t="shared" si="68"/>
        <v>0</v>
      </c>
      <c r="S129" s="15">
        <f t="shared" si="69"/>
        <v>0</v>
      </c>
      <c r="T129" s="15">
        <f t="shared" si="70"/>
        <v>0</v>
      </c>
      <c r="U129" s="15">
        <f t="shared" si="123"/>
        <v>0</v>
      </c>
      <c r="V129" s="15">
        <f t="shared" si="71"/>
        <v>0</v>
      </c>
      <c r="W129" s="153" t="str">
        <f t="shared" si="122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9"/>
      <c r="GF129" s="9"/>
      <c r="GG129" s="9"/>
      <c r="GH129" s="9"/>
      <c r="GI129" s="9"/>
      <c r="GJ129" s="9"/>
      <c r="GK129" s="9"/>
      <c r="GL129" s="9"/>
      <c r="GM129" s="9"/>
      <c r="GN129" s="9"/>
    </row>
    <row r="130" spans="1:196" s="87" customFormat="1" ht="47.25" hidden="1" customHeight="1" thickBot="1" x14ac:dyDescent="0.35">
      <c r="A130" s="154"/>
      <c r="B130" s="85"/>
      <c r="C130" s="208"/>
      <c r="D130" s="208"/>
      <c r="E130" s="282" t="s">
        <v>276</v>
      </c>
      <c r="F130" s="27"/>
      <c r="G130" s="28"/>
      <c r="H130" s="28"/>
      <c r="I130" s="19">
        <f t="shared" si="67"/>
        <v>0</v>
      </c>
      <c r="J130" s="15">
        <f t="shared" si="60"/>
        <v>0</v>
      </c>
      <c r="K130" s="153" t="str">
        <f t="shared" si="61"/>
        <v/>
      </c>
      <c r="L130" s="177"/>
      <c r="M130" s="44"/>
      <c r="N130" s="44"/>
      <c r="O130" s="44"/>
      <c r="P130" s="15">
        <f t="shared" si="58"/>
        <v>0</v>
      </c>
      <c r="Q130" s="326" t="str">
        <f t="shared" si="59"/>
        <v/>
      </c>
      <c r="R130" s="189">
        <f t="shared" si="68"/>
        <v>0</v>
      </c>
      <c r="S130" s="15">
        <f t="shared" si="69"/>
        <v>0</v>
      </c>
      <c r="T130" s="15">
        <f t="shared" si="70"/>
        <v>0</v>
      </c>
      <c r="U130" s="15">
        <f t="shared" si="123"/>
        <v>0</v>
      </c>
      <c r="V130" s="15">
        <f t="shared" si="71"/>
        <v>0</v>
      </c>
      <c r="W130" s="153" t="str">
        <f t="shared" si="122"/>
        <v/>
      </c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86"/>
      <c r="GF130" s="86"/>
      <c r="GG130" s="86"/>
      <c r="GH130" s="86"/>
      <c r="GI130" s="86"/>
      <c r="GJ130" s="86"/>
      <c r="GK130" s="86"/>
      <c r="GL130" s="86"/>
      <c r="GM130" s="86"/>
      <c r="GN130" s="86"/>
    </row>
    <row r="131" spans="1:196" s="5" customFormat="1" ht="30.75" hidden="1" customHeight="1" thickBot="1" x14ac:dyDescent="0.35">
      <c r="A131" s="152"/>
      <c r="B131" s="84"/>
      <c r="C131" s="207" t="s">
        <v>244</v>
      </c>
      <c r="D131" s="207" t="s">
        <v>76</v>
      </c>
      <c r="E131" s="272" t="s">
        <v>245</v>
      </c>
      <c r="F131" s="22"/>
      <c r="G131" s="17"/>
      <c r="H131" s="17"/>
      <c r="I131" s="19">
        <f t="shared" si="67"/>
        <v>0</v>
      </c>
      <c r="J131" s="15">
        <f t="shared" si="60"/>
        <v>0</v>
      </c>
      <c r="K131" s="153" t="str">
        <f t="shared" si="61"/>
        <v/>
      </c>
      <c r="L131" s="174"/>
      <c r="M131" s="15"/>
      <c r="N131" s="15"/>
      <c r="O131" s="17"/>
      <c r="P131" s="15">
        <f t="shared" si="58"/>
        <v>0</v>
      </c>
      <c r="Q131" s="326" t="str">
        <f t="shared" si="59"/>
        <v/>
      </c>
      <c r="R131" s="189">
        <f t="shared" si="68"/>
        <v>0</v>
      </c>
      <c r="S131" s="15">
        <f t="shared" si="69"/>
        <v>0</v>
      </c>
      <c r="T131" s="15">
        <f t="shared" si="70"/>
        <v>0</v>
      </c>
      <c r="U131" s="15">
        <f t="shared" si="123"/>
        <v>0</v>
      </c>
      <c r="V131" s="15">
        <f t="shared" si="71"/>
        <v>0</v>
      </c>
      <c r="W131" s="153" t="str">
        <f t="shared" si="122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5" customFormat="1" ht="40.5" customHeight="1" thickBot="1" x14ac:dyDescent="0.35">
      <c r="A132" s="152"/>
      <c r="B132" s="84"/>
      <c r="C132" s="207" t="s">
        <v>206</v>
      </c>
      <c r="D132" s="207" t="s">
        <v>76</v>
      </c>
      <c r="E132" s="272" t="s">
        <v>162</v>
      </c>
      <c r="F132" s="22">
        <v>141.1</v>
      </c>
      <c r="G132" s="17">
        <v>141.1</v>
      </c>
      <c r="H132" s="17">
        <v>137.5</v>
      </c>
      <c r="I132" s="40">
        <f t="shared" si="67"/>
        <v>1.9656158746283024E-4</v>
      </c>
      <c r="J132" s="15">
        <f t="shared" si="60"/>
        <v>-3.5999999999999943</v>
      </c>
      <c r="K132" s="153">
        <f t="shared" si="61"/>
        <v>0.97448618001417442</v>
      </c>
      <c r="L132" s="174"/>
      <c r="M132" s="15"/>
      <c r="N132" s="15"/>
      <c r="O132" s="17"/>
      <c r="P132" s="15">
        <f t="shared" si="58"/>
        <v>0</v>
      </c>
      <c r="Q132" s="326" t="str">
        <f t="shared" si="59"/>
        <v/>
      </c>
      <c r="R132" s="189">
        <f t="shared" si="68"/>
        <v>141.1</v>
      </c>
      <c r="S132" s="15">
        <f t="shared" si="69"/>
        <v>141.1</v>
      </c>
      <c r="T132" s="15">
        <f t="shared" si="70"/>
        <v>141.1</v>
      </c>
      <c r="U132" s="15">
        <f t="shared" si="123"/>
        <v>137.5</v>
      </c>
      <c r="V132" s="15">
        <f t="shared" si="71"/>
        <v>-3.5999999999999943</v>
      </c>
      <c r="W132" s="153">
        <f t="shared" si="122"/>
        <v>0.97448618001417442</v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9"/>
      <c r="GF132" s="9"/>
      <c r="GG132" s="9"/>
      <c r="GH132" s="9"/>
      <c r="GI132" s="9"/>
      <c r="GJ132" s="9"/>
      <c r="GK132" s="9"/>
      <c r="GL132" s="9"/>
      <c r="GM132" s="9"/>
      <c r="GN132" s="9"/>
    </row>
    <row r="133" spans="1:196" s="129" customFormat="1" ht="28.5" customHeight="1" thickBot="1" x14ac:dyDescent="0.35">
      <c r="A133" s="157"/>
      <c r="B133" s="120"/>
      <c r="C133" s="211" t="s">
        <v>305</v>
      </c>
      <c r="D133" s="211" t="s">
        <v>76</v>
      </c>
      <c r="E133" s="287" t="s">
        <v>306</v>
      </c>
      <c r="F133" s="121">
        <v>120</v>
      </c>
      <c r="G133" s="17">
        <v>120</v>
      </c>
      <c r="H133" s="122"/>
      <c r="I133" s="123">
        <f t="shared" si="67"/>
        <v>0</v>
      </c>
      <c r="J133" s="15">
        <f t="shared" si="60"/>
        <v>-120</v>
      </c>
      <c r="K133" s="158">
        <f t="shared" si="61"/>
        <v>0</v>
      </c>
      <c r="L133" s="178"/>
      <c r="M133" s="124"/>
      <c r="N133" s="15"/>
      <c r="O133" s="122"/>
      <c r="P133" s="15">
        <f t="shared" si="58"/>
        <v>0</v>
      </c>
      <c r="Q133" s="326" t="str">
        <f t="shared" si="59"/>
        <v/>
      </c>
      <c r="R133" s="191">
        <f t="shared" si="68"/>
        <v>120</v>
      </c>
      <c r="S133" s="124">
        <f t="shared" si="69"/>
        <v>120</v>
      </c>
      <c r="T133" s="124">
        <f t="shared" si="70"/>
        <v>120</v>
      </c>
      <c r="U133" s="124">
        <f t="shared" si="123"/>
        <v>0</v>
      </c>
      <c r="V133" s="124">
        <f>U133-T133</f>
        <v>-120</v>
      </c>
      <c r="W133" s="158">
        <f>IFERROR(100%*(U133/T133),"")</f>
        <v>0</v>
      </c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7"/>
      <c r="CC133" s="127"/>
      <c r="CD133" s="127"/>
      <c r="CE133" s="127"/>
      <c r="CF133" s="127"/>
      <c r="CG133" s="127"/>
      <c r="CH133" s="127"/>
      <c r="CI133" s="127"/>
      <c r="CJ133" s="127"/>
      <c r="CK133" s="127"/>
      <c r="CL133" s="127"/>
      <c r="CM133" s="127"/>
      <c r="CN133" s="127"/>
      <c r="CO133" s="127"/>
      <c r="CP133" s="127"/>
      <c r="CQ133" s="127"/>
      <c r="CR133" s="127"/>
      <c r="CS133" s="127"/>
      <c r="CT133" s="127"/>
      <c r="CU133" s="127"/>
      <c r="CV133" s="127"/>
      <c r="CW133" s="127"/>
      <c r="CX133" s="127"/>
      <c r="CY133" s="127"/>
      <c r="CZ133" s="127"/>
      <c r="DA133" s="127"/>
      <c r="DB133" s="127"/>
      <c r="DC133" s="127"/>
      <c r="DD133" s="127"/>
      <c r="DE133" s="127"/>
      <c r="DF133" s="127"/>
      <c r="DG133" s="127"/>
      <c r="DH133" s="127"/>
      <c r="DI133" s="127"/>
      <c r="DJ133" s="127"/>
      <c r="DK133" s="127"/>
      <c r="DL133" s="127"/>
      <c r="DM133" s="127"/>
      <c r="DN133" s="127"/>
      <c r="DO133" s="127"/>
      <c r="DP133" s="127"/>
      <c r="DQ133" s="127"/>
      <c r="DR133" s="127"/>
      <c r="DS133" s="127"/>
      <c r="DT133" s="127"/>
      <c r="DU133" s="127"/>
      <c r="DV133" s="127"/>
      <c r="DW133" s="127"/>
      <c r="DX133" s="127"/>
      <c r="DY133" s="127"/>
      <c r="DZ133" s="127"/>
      <c r="EA133" s="127"/>
      <c r="EB133" s="127"/>
      <c r="EC133" s="127"/>
      <c r="ED133" s="127"/>
      <c r="EE133" s="127"/>
      <c r="EF133" s="127"/>
      <c r="EG133" s="127"/>
      <c r="EH133" s="127"/>
      <c r="EI133" s="127"/>
      <c r="EJ133" s="127"/>
      <c r="EK133" s="127"/>
      <c r="EL133" s="127"/>
      <c r="EM133" s="127"/>
      <c r="EN133" s="127"/>
      <c r="EO133" s="127"/>
      <c r="EP133" s="127"/>
      <c r="EQ133" s="127"/>
      <c r="ER133" s="127"/>
      <c r="ES133" s="127"/>
      <c r="ET133" s="127"/>
      <c r="EU133" s="127"/>
      <c r="EV133" s="127"/>
      <c r="EW133" s="127"/>
      <c r="EX133" s="127"/>
      <c r="EY133" s="127"/>
      <c r="EZ133" s="127"/>
      <c r="FA133" s="127"/>
      <c r="FB133" s="127"/>
      <c r="FC133" s="127"/>
      <c r="FD133" s="127"/>
      <c r="FE133" s="127"/>
      <c r="FF133" s="127"/>
      <c r="FG133" s="127"/>
      <c r="FH133" s="127"/>
      <c r="FI133" s="127"/>
      <c r="FJ133" s="127"/>
      <c r="FK133" s="127"/>
      <c r="FL133" s="127"/>
      <c r="FM133" s="127"/>
      <c r="FN133" s="127"/>
      <c r="FO133" s="127"/>
      <c r="FP133" s="127"/>
      <c r="FQ133" s="127"/>
      <c r="FR133" s="127"/>
      <c r="FS133" s="127"/>
      <c r="FT133" s="127"/>
      <c r="FU133" s="127"/>
      <c r="FV133" s="127"/>
      <c r="FW133" s="127"/>
      <c r="FX133" s="127"/>
      <c r="FY133" s="127"/>
      <c r="FZ133" s="127"/>
      <c r="GA133" s="127"/>
      <c r="GB133" s="127"/>
      <c r="GC133" s="127"/>
      <c r="GD133" s="127"/>
      <c r="GE133" s="128"/>
      <c r="GF133" s="128"/>
      <c r="GG133" s="128"/>
      <c r="GH133" s="128"/>
      <c r="GI133" s="128"/>
      <c r="GJ133" s="128"/>
      <c r="GK133" s="128"/>
      <c r="GL133" s="128"/>
      <c r="GM133" s="128"/>
      <c r="GN133" s="128"/>
    </row>
    <row r="134" spans="1:196" s="129" customFormat="1" ht="31.5" customHeight="1" thickBot="1" x14ac:dyDescent="0.35">
      <c r="A134" s="159">
        <v>12</v>
      </c>
      <c r="B134" s="130" t="s">
        <v>30</v>
      </c>
      <c r="C134" s="130" t="s">
        <v>262</v>
      </c>
      <c r="D134" s="130"/>
      <c r="E134" s="171" t="s">
        <v>263</v>
      </c>
      <c r="F134" s="21">
        <f>SUM(F135:F144)</f>
        <v>16036.5</v>
      </c>
      <c r="G134" s="14">
        <f t="shared" ref="G134" si="124">SUM(G135:G144)</f>
        <v>11288</v>
      </c>
      <c r="H134" s="131">
        <f>SUM(H135:H144)</f>
        <v>8306.0999999999985</v>
      </c>
      <c r="I134" s="264">
        <f t="shared" ref="I134:I136" si="125">H134/$H$6</f>
        <v>1.1873892375454649E-2</v>
      </c>
      <c r="J134" s="14">
        <f t="shared" si="60"/>
        <v>-2981.9000000000015</v>
      </c>
      <c r="K134" s="160">
        <f t="shared" si="61"/>
        <v>0.73583451452870297</v>
      </c>
      <c r="L134" s="179">
        <f>SUM(L135:L144)</f>
        <v>11738.4</v>
      </c>
      <c r="M134" s="131">
        <f t="shared" ref="M134:O134" si="126">SUM(M135:M144)</f>
        <v>11762</v>
      </c>
      <c r="N134" s="14">
        <f t="shared" si="126"/>
        <v>11668.4</v>
      </c>
      <c r="O134" s="131">
        <f t="shared" si="126"/>
        <v>1837</v>
      </c>
      <c r="P134" s="14">
        <f t="shared" si="58"/>
        <v>-9831.4</v>
      </c>
      <c r="Q134" s="186">
        <f t="shared" si="59"/>
        <v>0.15743375269959892</v>
      </c>
      <c r="R134" s="119">
        <f>SUM(R135:R144)</f>
        <v>27774.899999999998</v>
      </c>
      <c r="S134" s="131">
        <f>SUM(S135:S144)</f>
        <v>27798.5</v>
      </c>
      <c r="T134" s="131">
        <f>SUM(T135:T144)</f>
        <v>22956.400000000001</v>
      </c>
      <c r="U134" s="132">
        <f t="shared" ref="U134" si="127">SUM(U135:U144)</f>
        <v>10143.099999999999</v>
      </c>
      <c r="V134" s="131">
        <f t="shared" ref="V134:V136" si="128">U134-T134</f>
        <v>-12813.300000000003</v>
      </c>
      <c r="W134" s="160">
        <f t="shared" si="96"/>
        <v>0.4418419264344583</v>
      </c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7"/>
      <c r="CD134" s="127"/>
      <c r="CE134" s="127"/>
      <c r="CF134" s="127"/>
      <c r="CG134" s="127"/>
      <c r="CH134" s="127"/>
      <c r="CI134" s="127"/>
      <c r="CJ134" s="127"/>
      <c r="CK134" s="127"/>
      <c r="CL134" s="127"/>
      <c r="CM134" s="127"/>
      <c r="CN134" s="127"/>
      <c r="CO134" s="127"/>
      <c r="CP134" s="127"/>
      <c r="CQ134" s="127"/>
      <c r="CR134" s="127"/>
      <c r="CS134" s="127"/>
      <c r="CT134" s="127"/>
      <c r="CU134" s="127"/>
      <c r="CV134" s="127"/>
      <c r="CW134" s="127"/>
      <c r="CX134" s="127"/>
      <c r="CY134" s="127"/>
      <c r="CZ134" s="127"/>
      <c r="DA134" s="127"/>
      <c r="DB134" s="127"/>
      <c r="DC134" s="127"/>
      <c r="DD134" s="127"/>
      <c r="DE134" s="127"/>
      <c r="DF134" s="127"/>
      <c r="DG134" s="127"/>
      <c r="DH134" s="127"/>
      <c r="DI134" s="127"/>
      <c r="DJ134" s="127"/>
      <c r="DK134" s="127"/>
      <c r="DL134" s="127"/>
      <c r="DM134" s="127"/>
      <c r="DN134" s="127"/>
      <c r="DO134" s="127"/>
      <c r="DP134" s="127"/>
      <c r="DQ134" s="127"/>
      <c r="DR134" s="127"/>
      <c r="DS134" s="127"/>
      <c r="DT134" s="127"/>
      <c r="DU134" s="127"/>
      <c r="DV134" s="127"/>
      <c r="DW134" s="127"/>
      <c r="DX134" s="127"/>
      <c r="DY134" s="127"/>
      <c r="DZ134" s="127"/>
      <c r="EA134" s="127"/>
      <c r="EB134" s="127"/>
      <c r="EC134" s="127"/>
      <c r="ED134" s="127"/>
      <c r="EE134" s="127"/>
      <c r="EF134" s="127"/>
      <c r="EG134" s="127"/>
      <c r="EH134" s="127"/>
      <c r="EI134" s="127"/>
      <c r="EJ134" s="127"/>
      <c r="EK134" s="127"/>
      <c r="EL134" s="127"/>
      <c r="EM134" s="127"/>
      <c r="EN134" s="127"/>
      <c r="EO134" s="127"/>
      <c r="EP134" s="127"/>
      <c r="EQ134" s="127"/>
      <c r="ER134" s="127"/>
      <c r="ES134" s="127"/>
      <c r="ET134" s="127"/>
      <c r="EU134" s="127"/>
      <c r="EV134" s="127"/>
      <c r="EW134" s="127"/>
      <c r="EX134" s="127"/>
      <c r="EY134" s="127"/>
      <c r="EZ134" s="127"/>
      <c r="FA134" s="127"/>
      <c r="FB134" s="127"/>
      <c r="FC134" s="127"/>
      <c r="FD134" s="127"/>
      <c r="FE134" s="127"/>
      <c r="FF134" s="127"/>
      <c r="FG134" s="127"/>
      <c r="FH134" s="127"/>
      <c r="FI134" s="127"/>
      <c r="FJ134" s="127"/>
      <c r="FK134" s="127"/>
      <c r="FL134" s="127"/>
      <c r="FM134" s="127"/>
      <c r="FN134" s="127"/>
      <c r="FO134" s="127"/>
      <c r="FP134" s="127"/>
      <c r="FQ134" s="127"/>
      <c r="FR134" s="127"/>
      <c r="FS134" s="127"/>
      <c r="FT134" s="127"/>
      <c r="FU134" s="127"/>
      <c r="FV134" s="127"/>
      <c r="FW134" s="127"/>
      <c r="FX134" s="127"/>
      <c r="FY134" s="127"/>
      <c r="FZ134" s="127"/>
      <c r="GA134" s="127"/>
      <c r="GB134" s="127"/>
      <c r="GC134" s="127"/>
      <c r="GD134" s="127"/>
      <c r="GE134" s="128"/>
      <c r="GF134" s="128"/>
      <c r="GG134" s="128"/>
      <c r="GH134" s="128"/>
      <c r="GI134" s="128"/>
      <c r="GJ134" s="128"/>
      <c r="GK134" s="128"/>
      <c r="GL134" s="128"/>
      <c r="GM134" s="128"/>
      <c r="GN134" s="128"/>
    </row>
    <row r="135" spans="1:196" s="134" customFormat="1" ht="39" customHeight="1" x14ac:dyDescent="0.3">
      <c r="A135" s="157"/>
      <c r="B135" s="120"/>
      <c r="C135" s="211" t="s">
        <v>163</v>
      </c>
      <c r="D135" s="211" t="s">
        <v>84</v>
      </c>
      <c r="E135" s="287" t="s">
        <v>164</v>
      </c>
      <c r="F135" s="121">
        <v>1233.4000000000001</v>
      </c>
      <c r="G135" s="17">
        <v>1216.9000000000001</v>
      </c>
      <c r="H135" s="122">
        <v>204.4</v>
      </c>
      <c r="I135" s="338">
        <f t="shared" ref="I135" si="129">H135/$H$6</f>
        <v>2.9219773438110915E-4</v>
      </c>
      <c r="J135" s="15">
        <f t="shared" si="60"/>
        <v>-1012.5000000000001</v>
      </c>
      <c r="K135" s="158">
        <f t="shared" si="61"/>
        <v>0.16796778699975345</v>
      </c>
      <c r="L135" s="178">
        <v>460</v>
      </c>
      <c r="M135" s="124">
        <v>479.6</v>
      </c>
      <c r="N135" s="15">
        <v>479.6</v>
      </c>
      <c r="O135" s="122">
        <v>19.7</v>
      </c>
      <c r="P135" s="15">
        <f t="shared" ref="P135:P160" si="130">O135-N135</f>
        <v>-459.90000000000003</v>
      </c>
      <c r="Q135" s="326">
        <f t="shared" ref="Q135:Q160" si="131">IFERROR(100%*(O135/N135),"")</f>
        <v>4.1075896580483731E-2</v>
      </c>
      <c r="R135" s="191">
        <f t="shared" ref="R135" si="132">SUM(F135,L135)</f>
        <v>1693.4</v>
      </c>
      <c r="S135" s="124">
        <f t="shared" ref="S135" si="133">SUM(F135,M135)</f>
        <v>1713</v>
      </c>
      <c r="T135" s="124">
        <f>SUM(G135,N135)</f>
        <v>1696.5</v>
      </c>
      <c r="U135" s="124">
        <f t="shared" si="70"/>
        <v>224.1</v>
      </c>
      <c r="V135" s="124">
        <f t="shared" ref="V135" si="134">U135-T135</f>
        <v>-1472.4</v>
      </c>
      <c r="W135" s="158">
        <f t="shared" si="96"/>
        <v>0.13209549071618037</v>
      </c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  <c r="CL135" s="127"/>
      <c r="CM135" s="127"/>
      <c r="CN135" s="127"/>
      <c r="CO135" s="127"/>
      <c r="CP135" s="127"/>
      <c r="CQ135" s="127"/>
      <c r="CR135" s="127"/>
      <c r="CS135" s="127"/>
      <c r="CT135" s="127"/>
      <c r="CU135" s="127"/>
      <c r="CV135" s="127"/>
      <c r="CW135" s="127"/>
      <c r="CX135" s="127"/>
      <c r="CY135" s="127"/>
      <c r="CZ135" s="127"/>
      <c r="DA135" s="127"/>
      <c r="DB135" s="127"/>
      <c r="DC135" s="127"/>
      <c r="DD135" s="127"/>
      <c r="DE135" s="127"/>
      <c r="DF135" s="127"/>
      <c r="DG135" s="127"/>
      <c r="DH135" s="127"/>
      <c r="DI135" s="127"/>
      <c r="DJ135" s="127"/>
      <c r="DK135" s="127"/>
      <c r="DL135" s="127"/>
      <c r="DM135" s="127"/>
      <c r="DN135" s="127"/>
      <c r="DO135" s="127"/>
      <c r="DP135" s="127"/>
      <c r="DQ135" s="127"/>
      <c r="DR135" s="127"/>
      <c r="DS135" s="127"/>
      <c r="DT135" s="127"/>
      <c r="DU135" s="127"/>
      <c r="DV135" s="127"/>
      <c r="DW135" s="127"/>
      <c r="DX135" s="127"/>
      <c r="DY135" s="127"/>
      <c r="DZ135" s="127"/>
      <c r="EA135" s="127"/>
      <c r="EB135" s="127"/>
      <c r="EC135" s="127"/>
      <c r="ED135" s="127"/>
      <c r="EE135" s="127"/>
      <c r="EF135" s="127"/>
      <c r="EG135" s="127"/>
      <c r="EH135" s="127"/>
      <c r="EI135" s="127"/>
      <c r="EJ135" s="127"/>
      <c r="EK135" s="127"/>
      <c r="EL135" s="127"/>
      <c r="EM135" s="127"/>
      <c r="EN135" s="127"/>
      <c r="EO135" s="127"/>
      <c r="EP135" s="127"/>
      <c r="EQ135" s="127"/>
      <c r="ER135" s="127"/>
      <c r="ES135" s="127"/>
      <c r="ET135" s="127"/>
      <c r="EU135" s="127"/>
      <c r="EV135" s="127"/>
      <c r="EW135" s="127"/>
      <c r="EX135" s="127"/>
      <c r="EY135" s="127"/>
      <c r="EZ135" s="127"/>
      <c r="FA135" s="127"/>
      <c r="FB135" s="127"/>
      <c r="FC135" s="127"/>
      <c r="FD135" s="127"/>
      <c r="FE135" s="127"/>
      <c r="FF135" s="127"/>
      <c r="FG135" s="127"/>
      <c r="FH135" s="127"/>
      <c r="FI135" s="127"/>
      <c r="FJ135" s="127"/>
      <c r="FK135" s="127"/>
      <c r="FL135" s="127"/>
      <c r="FM135" s="127"/>
      <c r="FN135" s="127"/>
      <c r="FO135" s="127"/>
      <c r="FP135" s="127"/>
      <c r="FQ135" s="127"/>
      <c r="FR135" s="127"/>
      <c r="FS135" s="127"/>
      <c r="FT135" s="127"/>
      <c r="FU135" s="127"/>
      <c r="FV135" s="127"/>
      <c r="FW135" s="127"/>
      <c r="FX135" s="127"/>
      <c r="FY135" s="127"/>
      <c r="FZ135" s="127"/>
      <c r="GA135" s="127"/>
      <c r="GB135" s="127"/>
      <c r="GC135" s="127"/>
      <c r="GD135" s="127"/>
      <c r="GE135" s="127"/>
      <c r="GF135" s="127"/>
      <c r="GG135" s="127"/>
      <c r="GH135" s="127"/>
      <c r="GI135" s="127"/>
      <c r="GJ135" s="127"/>
      <c r="GK135" s="127"/>
      <c r="GL135" s="127"/>
      <c r="GM135" s="127"/>
      <c r="GN135" s="127"/>
    </row>
    <row r="136" spans="1:196" s="134" customFormat="1" ht="35.25" hidden="1" customHeight="1" x14ac:dyDescent="0.3">
      <c r="A136" s="157"/>
      <c r="B136" s="120"/>
      <c r="C136" s="211" t="s">
        <v>290</v>
      </c>
      <c r="D136" s="211" t="s">
        <v>83</v>
      </c>
      <c r="E136" s="287" t="s">
        <v>293</v>
      </c>
      <c r="F136" s="121"/>
      <c r="G136" s="17"/>
      <c r="H136" s="122"/>
      <c r="I136" s="123">
        <f t="shared" si="125"/>
        <v>0</v>
      </c>
      <c r="J136" s="15">
        <f t="shared" ref="J136:J195" si="135">H136-G136</f>
        <v>0</v>
      </c>
      <c r="K136" s="158" t="str">
        <f t="shared" si="61"/>
        <v/>
      </c>
      <c r="L136" s="180"/>
      <c r="M136" s="124"/>
      <c r="N136" s="15"/>
      <c r="O136" s="122"/>
      <c r="P136" s="15">
        <f t="shared" si="130"/>
        <v>0</v>
      </c>
      <c r="Q136" s="326" t="str">
        <f t="shared" si="131"/>
        <v/>
      </c>
      <c r="R136" s="191">
        <f t="shared" ref="R136" si="136">SUM(F136,L136)</f>
        <v>0</v>
      </c>
      <c r="S136" s="124">
        <f t="shared" ref="S136" si="137">SUM(F136,M136)</f>
        <v>0</v>
      </c>
      <c r="T136" s="124">
        <f t="shared" ref="T136" si="138">SUM(G136,N136)</f>
        <v>0</v>
      </c>
      <c r="U136" s="124">
        <f t="shared" si="70"/>
        <v>0</v>
      </c>
      <c r="V136" s="124">
        <f t="shared" si="128"/>
        <v>0</v>
      </c>
      <c r="W136" s="158" t="str">
        <f t="shared" si="96"/>
        <v/>
      </c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/>
      <c r="BU136" s="127"/>
      <c r="BV136" s="127"/>
      <c r="BW136" s="127"/>
      <c r="BX136" s="127"/>
      <c r="BY136" s="127"/>
      <c r="BZ136" s="127"/>
      <c r="CA136" s="127"/>
      <c r="CB136" s="127"/>
      <c r="CC136" s="127"/>
      <c r="CD136" s="127"/>
      <c r="CE136" s="127"/>
      <c r="CF136" s="127"/>
      <c r="CG136" s="127"/>
      <c r="CH136" s="127"/>
      <c r="CI136" s="127"/>
      <c r="CJ136" s="127"/>
      <c r="CK136" s="127"/>
      <c r="CL136" s="127"/>
      <c r="CM136" s="127"/>
      <c r="CN136" s="127"/>
      <c r="CO136" s="127"/>
      <c r="CP136" s="127"/>
      <c r="CQ136" s="127"/>
      <c r="CR136" s="127"/>
      <c r="CS136" s="127"/>
      <c r="CT136" s="127"/>
      <c r="CU136" s="127"/>
      <c r="CV136" s="127"/>
      <c r="CW136" s="127"/>
      <c r="CX136" s="127"/>
      <c r="CY136" s="127"/>
      <c r="CZ136" s="127"/>
      <c r="DA136" s="127"/>
      <c r="DB136" s="127"/>
      <c r="DC136" s="127"/>
      <c r="DD136" s="127"/>
      <c r="DE136" s="127"/>
      <c r="DF136" s="127"/>
      <c r="DG136" s="127"/>
      <c r="DH136" s="127"/>
      <c r="DI136" s="127"/>
      <c r="DJ136" s="127"/>
      <c r="DK136" s="127"/>
      <c r="DL136" s="127"/>
      <c r="DM136" s="127"/>
      <c r="DN136" s="127"/>
      <c r="DO136" s="127"/>
      <c r="DP136" s="127"/>
      <c r="DQ136" s="127"/>
      <c r="DR136" s="127"/>
      <c r="DS136" s="127"/>
      <c r="DT136" s="127"/>
      <c r="DU136" s="127"/>
      <c r="DV136" s="127"/>
      <c r="DW136" s="127"/>
      <c r="DX136" s="127"/>
      <c r="DY136" s="127"/>
      <c r="DZ136" s="127"/>
      <c r="EA136" s="127"/>
      <c r="EB136" s="127"/>
      <c r="EC136" s="127"/>
      <c r="ED136" s="127"/>
      <c r="EE136" s="127"/>
      <c r="EF136" s="127"/>
      <c r="EG136" s="127"/>
      <c r="EH136" s="127"/>
      <c r="EI136" s="127"/>
      <c r="EJ136" s="127"/>
      <c r="EK136" s="127"/>
      <c r="EL136" s="127"/>
      <c r="EM136" s="127"/>
      <c r="EN136" s="127"/>
      <c r="EO136" s="127"/>
      <c r="EP136" s="127"/>
      <c r="EQ136" s="127"/>
      <c r="ER136" s="127"/>
      <c r="ES136" s="127"/>
      <c r="ET136" s="127"/>
      <c r="EU136" s="127"/>
      <c r="EV136" s="127"/>
      <c r="EW136" s="127"/>
      <c r="EX136" s="127"/>
      <c r="EY136" s="127"/>
      <c r="EZ136" s="127"/>
      <c r="FA136" s="127"/>
      <c r="FB136" s="127"/>
      <c r="FC136" s="127"/>
      <c r="FD136" s="127"/>
      <c r="FE136" s="127"/>
      <c r="FF136" s="127"/>
      <c r="FG136" s="127"/>
      <c r="FH136" s="127"/>
      <c r="FI136" s="127"/>
      <c r="FJ136" s="127"/>
      <c r="FK136" s="127"/>
      <c r="FL136" s="127"/>
      <c r="FM136" s="127"/>
      <c r="FN136" s="127"/>
      <c r="FO136" s="127"/>
      <c r="FP136" s="127"/>
      <c r="FQ136" s="127"/>
      <c r="FR136" s="127"/>
      <c r="FS136" s="127"/>
      <c r="FT136" s="127"/>
      <c r="FU136" s="127"/>
      <c r="FV136" s="127"/>
      <c r="FW136" s="127"/>
      <c r="FX136" s="127"/>
      <c r="FY136" s="127"/>
      <c r="FZ136" s="127"/>
      <c r="GA136" s="127"/>
      <c r="GB136" s="127"/>
      <c r="GC136" s="127"/>
      <c r="GD136" s="127"/>
      <c r="GE136" s="127"/>
      <c r="GF136" s="127"/>
      <c r="GG136" s="127"/>
      <c r="GH136" s="127"/>
      <c r="GI136" s="127"/>
      <c r="GJ136" s="127"/>
      <c r="GK136" s="127"/>
      <c r="GL136" s="127"/>
      <c r="GM136" s="127"/>
      <c r="GN136" s="127"/>
    </row>
    <row r="137" spans="1:196" s="134" customFormat="1" ht="40.5" customHeight="1" x14ac:dyDescent="0.3">
      <c r="A137" s="157"/>
      <c r="B137" s="120"/>
      <c r="C137" s="211" t="s">
        <v>291</v>
      </c>
      <c r="D137" s="211" t="s">
        <v>83</v>
      </c>
      <c r="E137" s="287" t="s">
        <v>294</v>
      </c>
      <c r="F137" s="121">
        <v>1500</v>
      </c>
      <c r="G137" s="17">
        <v>1000</v>
      </c>
      <c r="H137" s="122">
        <v>791.3</v>
      </c>
      <c r="I137" s="123">
        <f t="shared" si="67"/>
        <v>1.1311940666133642E-3</v>
      </c>
      <c r="J137" s="15">
        <f t="shared" si="135"/>
        <v>-208.70000000000005</v>
      </c>
      <c r="K137" s="158">
        <f t="shared" si="61"/>
        <v>0.7913</v>
      </c>
      <c r="L137" s="180"/>
      <c r="M137" s="124"/>
      <c r="N137" s="15"/>
      <c r="O137" s="122"/>
      <c r="P137" s="15">
        <f t="shared" si="130"/>
        <v>0</v>
      </c>
      <c r="Q137" s="326" t="str">
        <f t="shared" si="131"/>
        <v/>
      </c>
      <c r="R137" s="191">
        <f t="shared" si="68"/>
        <v>1500</v>
      </c>
      <c r="S137" s="124">
        <f t="shared" si="69"/>
        <v>1500</v>
      </c>
      <c r="T137" s="124">
        <f>SUM(G137,N137)</f>
        <v>1000</v>
      </c>
      <c r="U137" s="124">
        <f t="shared" si="70"/>
        <v>791.3</v>
      </c>
      <c r="V137" s="124">
        <f t="shared" ref="V137:V139" si="139">U137-T137</f>
        <v>-208.70000000000005</v>
      </c>
      <c r="W137" s="158">
        <f t="shared" si="96"/>
        <v>0.7913</v>
      </c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  <c r="CN137" s="127"/>
      <c r="CO137" s="127"/>
      <c r="CP137" s="127"/>
      <c r="CQ137" s="127"/>
      <c r="CR137" s="127"/>
      <c r="CS137" s="127"/>
      <c r="CT137" s="127"/>
      <c r="CU137" s="127"/>
      <c r="CV137" s="127"/>
      <c r="CW137" s="127"/>
      <c r="CX137" s="127"/>
      <c r="CY137" s="127"/>
      <c r="CZ137" s="127"/>
      <c r="DA137" s="127"/>
      <c r="DB137" s="127"/>
      <c r="DC137" s="127"/>
      <c r="DD137" s="127"/>
      <c r="DE137" s="127"/>
      <c r="DF137" s="127"/>
      <c r="DG137" s="127"/>
      <c r="DH137" s="127"/>
      <c r="DI137" s="127"/>
      <c r="DJ137" s="127"/>
      <c r="DK137" s="127"/>
      <c r="DL137" s="127"/>
      <c r="DM137" s="127"/>
      <c r="DN137" s="127"/>
      <c r="DO137" s="127"/>
      <c r="DP137" s="127"/>
      <c r="DQ137" s="127"/>
      <c r="DR137" s="127"/>
      <c r="DS137" s="127"/>
      <c r="DT137" s="127"/>
      <c r="DU137" s="127"/>
      <c r="DV137" s="127"/>
      <c r="DW137" s="127"/>
      <c r="DX137" s="127"/>
      <c r="DY137" s="127"/>
      <c r="DZ137" s="127"/>
      <c r="EA137" s="127"/>
      <c r="EB137" s="127"/>
      <c r="EC137" s="127"/>
      <c r="ED137" s="127"/>
      <c r="EE137" s="127"/>
      <c r="EF137" s="127"/>
      <c r="EG137" s="127"/>
      <c r="EH137" s="127"/>
      <c r="EI137" s="127"/>
      <c r="EJ137" s="127"/>
      <c r="EK137" s="127"/>
      <c r="EL137" s="127"/>
      <c r="EM137" s="127"/>
      <c r="EN137" s="127"/>
      <c r="EO137" s="127"/>
      <c r="EP137" s="127"/>
      <c r="EQ137" s="127"/>
      <c r="ER137" s="127"/>
      <c r="ES137" s="127"/>
      <c r="ET137" s="127"/>
      <c r="EU137" s="127"/>
      <c r="EV137" s="127"/>
      <c r="EW137" s="127"/>
      <c r="EX137" s="127"/>
      <c r="EY137" s="127"/>
      <c r="EZ137" s="127"/>
      <c r="FA137" s="127"/>
      <c r="FB137" s="127"/>
      <c r="FC137" s="127"/>
      <c r="FD137" s="127"/>
      <c r="FE137" s="127"/>
      <c r="FF137" s="127"/>
      <c r="FG137" s="127"/>
      <c r="FH137" s="127"/>
      <c r="FI137" s="127"/>
      <c r="FJ137" s="127"/>
      <c r="FK137" s="127"/>
      <c r="FL137" s="127"/>
      <c r="FM137" s="127"/>
      <c r="FN137" s="127"/>
      <c r="FO137" s="127"/>
      <c r="FP137" s="127"/>
      <c r="FQ137" s="127"/>
      <c r="FR137" s="127"/>
      <c r="FS137" s="127"/>
      <c r="FT137" s="127"/>
      <c r="FU137" s="127"/>
      <c r="FV137" s="127"/>
      <c r="FW137" s="127"/>
      <c r="FX137" s="127"/>
      <c r="FY137" s="127"/>
      <c r="FZ137" s="127"/>
      <c r="GA137" s="127"/>
      <c r="GB137" s="127"/>
      <c r="GC137" s="127"/>
      <c r="GD137" s="127"/>
      <c r="GE137" s="127"/>
      <c r="GF137" s="127"/>
      <c r="GG137" s="127"/>
      <c r="GH137" s="127"/>
      <c r="GI137" s="127"/>
      <c r="GJ137" s="127"/>
      <c r="GK137" s="127"/>
      <c r="GL137" s="127"/>
      <c r="GM137" s="127"/>
      <c r="GN137" s="127"/>
    </row>
    <row r="138" spans="1:196" s="134" customFormat="1" ht="30.75" customHeight="1" x14ac:dyDescent="0.3">
      <c r="A138" s="157"/>
      <c r="B138" s="120"/>
      <c r="C138" s="211" t="s">
        <v>187</v>
      </c>
      <c r="D138" s="211" t="s">
        <v>83</v>
      </c>
      <c r="E138" s="287" t="s">
        <v>188</v>
      </c>
      <c r="F138" s="121">
        <v>127.9</v>
      </c>
      <c r="G138" s="17">
        <v>95.9</v>
      </c>
      <c r="H138" s="122">
        <v>32</v>
      </c>
      <c r="I138" s="133">
        <f t="shared" ref="I138" si="140">H138/$H$6</f>
        <v>4.5745242173167767E-5</v>
      </c>
      <c r="J138" s="15">
        <f t="shared" si="135"/>
        <v>-63.900000000000006</v>
      </c>
      <c r="K138" s="158">
        <f t="shared" si="61"/>
        <v>0.33368091762252344</v>
      </c>
      <c r="L138" s="180"/>
      <c r="M138" s="124"/>
      <c r="N138" s="15"/>
      <c r="O138" s="122"/>
      <c r="P138" s="15">
        <f t="shared" si="130"/>
        <v>0</v>
      </c>
      <c r="Q138" s="326" t="str">
        <f t="shared" si="131"/>
        <v/>
      </c>
      <c r="R138" s="191">
        <f t="shared" si="68"/>
        <v>127.9</v>
      </c>
      <c r="S138" s="124">
        <f t="shared" si="69"/>
        <v>127.9</v>
      </c>
      <c r="T138" s="124">
        <f>SUM(G138,N138)</f>
        <v>95.9</v>
      </c>
      <c r="U138" s="124">
        <f t="shared" si="70"/>
        <v>32</v>
      </c>
      <c r="V138" s="124">
        <f t="shared" si="139"/>
        <v>-63.900000000000006</v>
      </c>
      <c r="W138" s="158">
        <f t="shared" si="96"/>
        <v>0.33368091762252344</v>
      </c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  <c r="CN138" s="127"/>
      <c r="CO138" s="127"/>
      <c r="CP138" s="127"/>
      <c r="CQ138" s="127"/>
      <c r="CR138" s="127"/>
      <c r="CS138" s="127"/>
      <c r="CT138" s="127"/>
      <c r="CU138" s="127"/>
      <c r="CV138" s="127"/>
      <c r="CW138" s="127"/>
      <c r="CX138" s="127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7"/>
      <c r="DL138" s="127"/>
      <c r="DM138" s="127"/>
      <c r="DN138" s="127"/>
      <c r="DO138" s="127"/>
      <c r="DP138" s="127"/>
      <c r="DQ138" s="127"/>
      <c r="DR138" s="127"/>
      <c r="DS138" s="127"/>
      <c r="DT138" s="127"/>
      <c r="DU138" s="127"/>
      <c r="DV138" s="127"/>
      <c r="DW138" s="127"/>
      <c r="DX138" s="127"/>
      <c r="DY138" s="127"/>
      <c r="DZ138" s="127"/>
      <c r="EA138" s="127"/>
      <c r="EB138" s="127"/>
      <c r="EC138" s="127"/>
      <c r="ED138" s="127"/>
      <c r="EE138" s="127"/>
      <c r="EF138" s="127"/>
      <c r="EG138" s="127"/>
      <c r="EH138" s="127"/>
      <c r="EI138" s="127"/>
      <c r="EJ138" s="127"/>
      <c r="EK138" s="127"/>
      <c r="EL138" s="127"/>
      <c r="EM138" s="127"/>
      <c r="EN138" s="127"/>
      <c r="EO138" s="127"/>
      <c r="EP138" s="127"/>
      <c r="EQ138" s="127"/>
      <c r="ER138" s="127"/>
      <c r="ES138" s="127"/>
      <c r="ET138" s="127"/>
      <c r="EU138" s="127"/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127"/>
      <c r="FJ138" s="127"/>
      <c r="FK138" s="127"/>
      <c r="FL138" s="127"/>
      <c r="FM138" s="127"/>
      <c r="FN138" s="127"/>
      <c r="FO138" s="127"/>
      <c r="FP138" s="127"/>
      <c r="FQ138" s="127"/>
      <c r="FR138" s="127"/>
      <c r="FS138" s="127"/>
      <c r="FT138" s="127"/>
      <c r="FU138" s="127"/>
      <c r="FV138" s="127"/>
      <c r="FW138" s="127"/>
      <c r="FX138" s="127"/>
      <c r="FY138" s="127"/>
      <c r="FZ138" s="127"/>
      <c r="GA138" s="127"/>
      <c r="GB138" s="127"/>
      <c r="GC138" s="127"/>
      <c r="GD138" s="127"/>
      <c r="GE138" s="127"/>
      <c r="GF138" s="127"/>
      <c r="GG138" s="127"/>
      <c r="GH138" s="127"/>
      <c r="GI138" s="127"/>
      <c r="GJ138" s="127"/>
      <c r="GK138" s="127"/>
      <c r="GL138" s="127"/>
      <c r="GM138" s="127"/>
      <c r="GN138" s="127"/>
    </row>
    <row r="139" spans="1:196" s="134" customFormat="1" ht="30.75" customHeight="1" x14ac:dyDescent="0.3">
      <c r="A139" s="157"/>
      <c r="B139" s="120"/>
      <c r="C139" s="211" t="s">
        <v>292</v>
      </c>
      <c r="D139" s="211" t="s">
        <v>83</v>
      </c>
      <c r="E139" s="287" t="s">
        <v>295</v>
      </c>
      <c r="F139" s="121">
        <v>8528.4</v>
      </c>
      <c r="G139" s="17">
        <v>8528.4</v>
      </c>
      <c r="H139" s="122">
        <v>7278.4</v>
      </c>
      <c r="I139" s="123">
        <f t="shared" ref="I139" si="141">H139/$H$6</f>
        <v>1.0404755332287009E-2</v>
      </c>
      <c r="J139" s="15">
        <f t="shared" si="135"/>
        <v>-1250</v>
      </c>
      <c r="K139" s="158">
        <f t="shared" si="61"/>
        <v>0.85343088973312697</v>
      </c>
      <c r="L139" s="180">
        <v>10833.4</v>
      </c>
      <c r="M139" s="124">
        <v>10837.4</v>
      </c>
      <c r="N139" s="15">
        <v>10837.4</v>
      </c>
      <c r="O139" s="122">
        <v>1817.3</v>
      </c>
      <c r="P139" s="15">
        <f t="shared" si="130"/>
        <v>-9020.1</v>
      </c>
      <c r="Q139" s="326">
        <f t="shared" si="131"/>
        <v>0.16768782180227729</v>
      </c>
      <c r="R139" s="191">
        <f t="shared" si="68"/>
        <v>19361.8</v>
      </c>
      <c r="S139" s="124">
        <f t="shared" si="69"/>
        <v>19365.8</v>
      </c>
      <c r="T139" s="124">
        <f>SUM(G139,N139)</f>
        <v>19365.8</v>
      </c>
      <c r="U139" s="124">
        <f t="shared" si="70"/>
        <v>9095.6999999999989</v>
      </c>
      <c r="V139" s="124">
        <f t="shared" si="139"/>
        <v>-10270.1</v>
      </c>
      <c r="W139" s="158">
        <f t="shared" si="96"/>
        <v>0.46967850540643813</v>
      </c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  <c r="CL139" s="127"/>
      <c r="CM139" s="127"/>
      <c r="CN139" s="127"/>
      <c r="CO139" s="127"/>
      <c r="CP139" s="127"/>
      <c r="CQ139" s="127"/>
      <c r="CR139" s="127"/>
      <c r="CS139" s="127"/>
      <c r="CT139" s="127"/>
      <c r="CU139" s="127"/>
      <c r="CV139" s="127"/>
      <c r="CW139" s="127"/>
      <c r="CX139" s="127"/>
      <c r="CY139" s="127"/>
      <c r="CZ139" s="127"/>
      <c r="DA139" s="127"/>
      <c r="DB139" s="127"/>
      <c r="DC139" s="127"/>
      <c r="DD139" s="127"/>
      <c r="DE139" s="127"/>
      <c r="DF139" s="127"/>
      <c r="DG139" s="127"/>
      <c r="DH139" s="127"/>
      <c r="DI139" s="127"/>
      <c r="DJ139" s="127"/>
      <c r="DK139" s="127"/>
      <c r="DL139" s="127"/>
      <c r="DM139" s="127"/>
      <c r="DN139" s="127"/>
      <c r="DO139" s="127"/>
      <c r="DP139" s="127"/>
      <c r="DQ139" s="127"/>
      <c r="DR139" s="127"/>
      <c r="DS139" s="127"/>
      <c r="DT139" s="127"/>
      <c r="DU139" s="127"/>
      <c r="DV139" s="127"/>
      <c r="DW139" s="127"/>
      <c r="DX139" s="127"/>
      <c r="DY139" s="127"/>
      <c r="DZ139" s="127"/>
      <c r="EA139" s="127"/>
      <c r="EB139" s="127"/>
      <c r="EC139" s="127"/>
      <c r="ED139" s="127"/>
      <c r="EE139" s="127"/>
      <c r="EF139" s="127"/>
      <c r="EG139" s="127"/>
      <c r="EH139" s="127"/>
      <c r="EI139" s="127"/>
      <c r="EJ139" s="127"/>
      <c r="EK139" s="127"/>
      <c r="EL139" s="127"/>
      <c r="EM139" s="127"/>
      <c r="EN139" s="127"/>
      <c r="EO139" s="127"/>
      <c r="EP139" s="127"/>
      <c r="EQ139" s="127"/>
      <c r="ER139" s="127"/>
      <c r="ES139" s="127"/>
      <c r="ET139" s="127"/>
      <c r="EU139" s="127"/>
      <c r="EV139" s="127"/>
      <c r="EW139" s="127"/>
      <c r="EX139" s="127"/>
      <c r="EY139" s="127"/>
      <c r="EZ139" s="127"/>
      <c r="FA139" s="127"/>
      <c r="FB139" s="127"/>
      <c r="FC139" s="127"/>
      <c r="FD139" s="127"/>
      <c r="FE139" s="127"/>
      <c r="FF139" s="127"/>
      <c r="FG139" s="127"/>
      <c r="FH139" s="127"/>
      <c r="FI139" s="127"/>
      <c r="FJ139" s="127"/>
      <c r="FK139" s="127"/>
      <c r="FL139" s="127"/>
      <c r="FM139" s="127"/>
      <c r="FN139" s="127"/>
      <c r="FO139" s="127"/>
      <c r="FP139" s="127"/>
      <c r="FQ139" s="127"/>
      <c r="FR139" s="127"/>
      <c r="FS139" s="127"/>
      <c r="FT139" s="127"/>
      <c r="FU139" s="127"/>
      <c r="FV139" s="127"/>
      <c r="FW139" s="127"/>
      <c r="FX139" s="127"/>
      <c r="FY139" s="127"/>
      <c r="FZ139" s="127"/>
      <c r="GA139" s="127"/>
      <c r="GB139" s="127"/>
      <c r="GC139" s="127"/>
      <c r="GD139" s="127"/>
      <c r="GE139" s="127"/>
      <c r="GF139" s="127"/>
      <c r="GG139" s="127"/>
      <c r="GH139" s="127"/>
      <c r="GI139" s="127"/>
      <c r="GJ139" s="127"/>
      <c r="GK139" s="127"/>
      <c r="GL139" s="127"/>
      <c r="GM139" s="127"/>
      <c r="GN139" s="127"/>
    </row>
    <row r="140" spans="1:196" s="134" customFormat="1" ht="30.75" customHeight="1" x14ac:dyDescent="0.3">
      <c r="A140" s="157"/>
      <c r="B140" s="120"/>
      <c r="C140" s="211" t="s">
        <v>190</v>
      </c>
      <c r="D140" s="211" t="s">
        <v>87</v>
      </c>
      <c r="E140" s="287" t="s">
        <v>191</v>
      </c>
      <c r="F140" s="121"/>
      <c r="G140" s="17"/>
      <c r="H140" s="122"/>
      <c r="I140" s="133">
        <f t="shared" ref="I140" si="142">H140/$H$6</f>
        <v>0</v>
      </c>
      <c r="J140" s="15">
        <f t="shared" si="135"/>
        <v>0</v>
      </c>
      <c r="K140" s="158" t="str">
        <f t="shared" ref="K140:K175" si="143">IFERROR(100%*(H140/G140),"")</f>
        <v/>
      </c>
      <c r="L140" s="180">
        <v>445</v>
      </c>
      <c r="M140" s="124">
        <v>445</v>
      </c>
      <c r="N140" s="15">
        <v>351.4</v>
      </c>
      <c r="O140" s="122"/>
      <c r="P140" s="15">
        <f t="shared" si="130"/>
        <v>-351.4</v>
      </c>
      <c r="Q140" s="326">
        <f t="shared" si="131"/>
        <v>0</v>
      </c>
      <c r="R140" s="191">
        <f t="shared" ref="R140" si="144">SUM(F140,L140)</f>
        <v>445</v>
      </c>
      <c r="S140" s="124">
        <f t="shared" ref="S140" si="145">SUM(F140,M140)</f>
        <v>445</v>
      </c>
      <c r="T140" s="124">
        <f t="shared" ref="T140" si="146">SUM(G140,N140)</f>
        <v>351.4</v>
      </c>
      <c r="U140" s="124">
        <f t="shared" si="70"/>
        <v>0</v>
      </c>
      <c r="V140" s="124">
        <f t="shared" ref="V140" si="147">U140-T140</f>
        <v>-351.4</v>
      </c>
      <c r="W140" s="158">
        <f t="shared" si="96"/>
        <v>0</v>
      </c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  <c r="CL140" s="127"/>
      <c r="CM140" s="127"/>
      <c r="CN140" s="127"/>
      <c r="CO140" s="127"/>
      <c r="CP140" s="127"/>
      <c r="CQ140" s="127"/>
      <c r="CR140" s="127"/>
      <c r="CS140" s="127"/>
      <c r="CT140" s="127"/>
      <c r="CU140" s="127"/>
      <c r="CV140" s="127"/>
      <c r="CW140" s="127"/>
      <c r="CX140" s="127"/>
      <c r="CY140" s="127"/>
      <c r="CZ140" s="127"/>
      <c r="DA140" s="127"/>
      <c r="DB140" s="127"/>
      <c r="DC140" s="127"/>
      <c r="DD140" s="127"/>
      <c r="DE140" s="127"/>
      <c r="DF140" s="127"/>
      <c r="DG140" s="127"/>
      <c r="DH140" s="127"/>
      <c r="DI140" s="127"/>
      <c r="DJ140" s="127"/>
      <c r="DK140" s="127"/>
      <c r="DL140" s="127"/>
      <c r="DM140" s="127"/>
      <c r="DN140" s="127"/>
      <c r="DO140" s="127"/>
      <c r="DP140" s="127"/>
      <c r="DQ140" s="127"/>
      <c r="DR140" s="127"/>
      <c r="DS140" s="127"/>
      <c r="DT140" s="127"/>
      <c r="DU140" s="127"/>
      <c r="DV140" s="127"/>
      <c r="DW140" s="127"/>
      <c r="DX140" s="127"/>
      <c r="DY140" s="127"/>
      <c r="DZ140" s="127"/>
      <c r="EA140" s="127"/>
      <c r="EB140" s="127"/>
      <c r="EC140" s="127"/>
      <c r="ED140" s="127"/>
      <c r="EE140" s="127"/>
      <c r="EF140" s="127"/>
      <c r="EG140" s="127"/>
      <c r="EH140" s="127"/>
      <c r="EI140" s="127"/>
      <c r="EJ140" s="127"/>
      <c r="EK140" s="127"/>
      <c r="EL140" s="127"/>
      <c r="EM140" s="127"/>
      <c r="EN140" s="127"/>
      <c r="EO140" s="127"/>
      <c r="EP140" s="127"/>
      <c r="EQ140" s="127"/>
      <c r="ER140" s="127"/>
      <c r="ES140" s="127"/>
      <c r="ET140" s="127"/>
      <c r="EU140" s="127"/>
      <c r="EV140" s="127"/>
      <c r="EW140" s="127"/>
      <c r="EX140" s="127"/>
      <c r="EY140" s="127"/>
      <c r="EZ140" s="127"/>
      <c r="FA140" s="127"/>
      <c r="FB140" s="127"/>
      <c r="FC140" s="127"/>
      <c r="FD140" s="127"/>
      <c r="FE140" s="127"/>
      <c r="FF140" s="127"/>
      <c r="FG140" s="127"/>
      <c r="FH140" s="127"/>
      <c r="FI140" s="127"/>
      <c r="FJ140" s="127"/>
      <c r="FK140" s="127"/>
      <c r="FL140" s="127"/>
      <c r="FM140" s="127"/>
      <c r="FN140" s="127"/>
      <c r="FO140" s="127"/>
      <c r="FP140" s="127"/>
      <c r="FQ140" s="127"/>
      <c r="FR140" s="127"/>
      <c r="FS140" s="127"/>
      <c r="FT140" s="127"/>
      <c r="FU140" s="127"/>
      <c r="FV140" s="127"/>
      <c r="FW140" s="127"/>
      <c r="FX140" s="127"/>
      <c r="FY140" s="127"/>
      <c r="FZ140" s="127"/>
      <c r="GA140" s="127"/>
      <c r="GB140" s="127"/>
      <c r="GC140" s="127"/>
      <c r="GD140" s="127"/>
      <c r="GE140" s="127"/>
      <c r="GF140" s="127"/>
      <c r="GG140" s="127"/>
      <c r="GH140" s="127"/>
      <c r="GI140" s="127"/>
      <c r="GJ140" s="127"/>
      <c r="GK140" s="127"/>
      <c r="GL140" s="127"/>
      <c r="GM140" s="127"/>
      <c r="GN140" s="127"/>
    </row>
    <row r="141" spans="1:196" s="134" customFormat="1" ht="19.5" hidden="1" customHeight="1" x14ac:dyDescent="0.3">
      <c r="A141" s="157"/>
      <c r="B141" s="120"/>
      <c r="C141" s="211" t="s">
        <v>88</v>
      </c>
      <c r="D141" s="211" t="s">
        <v>49</v>
      </c>
      <c r="E141" s="287" t="s">
        <v>165</v>
      </c>
      <c r="F141" s="121"/>
      <c r="G141" s="17"/>
      <c r="H141" s="122"/>
      <c r="I141" s="133">
        <f t="shared" si="67"/>
        <v>0</v>
      </c>
      <c r="J141" s="15">
        <f t="shared" si="135"/>
        <v>0</v>
      </c>
      <c r="K141" s="158" t="str">
        <f t="shared" si="143"/>
        <v/>
      </c>
      <c r="L141" s="180"/>
      <c r="M141" s="124"/>
      <c r="N141" s="15"/>
      <c r="O141" s="122"/>
      <c r="P141" s="14">
        <f t="shared" si="130"/>
        <v>0</v>
      </c>
      <c r="Q141" s="186" t="str">
        <f t="shared" si="131"/>
        <v/>
      </c>
      <c r="R141" s="191">
        <f t="shared" si="68"/>
        <v>0</v>
      </c>
      <c r="S141" s="124">
        <f t="shared" si="69"/>
        <v>0</v>
      </c>
      <c r="T141" s="124">
        <f t="shared" si="70"/>
        <v>0</v>
      </c>
      <c r="U141" s="124">
        <f t="shared" si="70"/>
        <v>0</v>
      </c>
      <c r="V141" s="124">
        <f t="shared" si="71"/>
        <v>0</v>
      </c>
      <c r="W141" s="158" t="str">
        <f t="shared" si="96"/>
        <v/>
      </c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7"/>
      <c r="CE141" s="127"/>
      <c r="CF141" s="127"/>
      <c r="CG141" s="127"/>
      <c r="CH141" s="127"/>
      <c r="CI141" s="127"/>
      <c r="CJ141" s="127"/>
      <c r="CK141" s="127"/>
      <c r="CL141" s="127"/>
      <c r="CM141" s="127"/>
      <c r="CN141" s="127"/>
      <c r="CO141" s="127"/>
      <c r="CP141" s="127"/>
      <c r="CQ141" s="127"/>
      <c r="CR141" s="127"/>
      <c r="CS141" s="127"/>
      <c r="CT141" s="127"/>
      <c r="CU141" s="127"/>
      <c r="CV141" s="127"/>
      <c r="CW141" s="127"/>
      <c r="CX141" s="127"/>
      <c r="CY141" s="127"/>
      <c r="CZ141" s="127"/>
      <c r="DA141" s="127"/>
      <c r="DB141" s="127"/>
      <c r="DC141" s="127"/>
      <c r="DD141" s="127"/>
      <c r="DE141" s="127"/>
      <c r="DF141" s="127"/>
      <c r="DG141" s="127"/>
      <c r="DH141" s="127"/>
      <c r="DI141" s="127"/>
      <c r="DJ141" s="127"/>
      <c r="DK141" s="127"/>
      <c r="DL141" s="127"/>
      <c r="DM141" s="127"/>
      <c r="DN141" s="127"/>
      <c r="DO141" s="127"/>
      <c r="DP141" s="127"/>
      <c r="DQ141" s="127"/>
      <c r="DR141" s="127"/>
      <c r="DS141" s="127"/>
      <c r="DT141" s="127"/>
      <c r="DU141" s="127"/>
      <c r="DV141" s="127"/>
      <c r="DW141" s="127"/>
      <c r="DX141" s="127"/>
      <c r="DY141" s="127"/>
      <c r="DZ141" s="127"/>
      <c r="EA141" s="127"/>
      <c r="EB141" s="127"/>
      <c r="EC141" s="127"/>
      <c r="ED141" s="127"/>
      <c r="EE141" s="127"/>
      <c r="EF141" s="127"/>
      <c r="EG141" s="127"/>
      <c r="EH141" s="127"/>
      <c r="EI141" s="127"/>
      <c r="EJ141" s="127"/>
      <c r="EK141" s="127"/>
      <c r="EL141" s="127"/>
      <c r="EM141" s="127"/>
      <c r="EN141" s="127"/>
      <c r="EO141" s="127"/>
      <c r="EP141" s="127"/>
      <c r="EQ141" s="127"/>
      <c r="ER141" s="127"/>
      <c r="ES141" s="127"/>
      <c r="ET141" s="127"/>
      <c r="EU141" s="127"/>
      <c r="EV141" s="127"/>
      <c r="EW141" s="127"/>
      <c r="EX141" s="127"/>
      <c r="EY141" s="127"/>
      <c r="EZ141" s="127"/>
      <c r="FA141" s="127"/>
      <c r="FB141" s="127"/>
      <c r="FC141" s="127"/>
      <c r="FD141" s="127"/>
      <c r="FE141" s="127"/>
      <c r="FF141" s="127"/>
      <c r="FG141" s="127"/>
      <c r="FH141" s="127"/>
      <c r="FI141" s="127"/>
      <c r="FJ141" s="127"/>
      <c r="FK141" s="127"/>
      <c r="FL141" s="127"/>
      <c r="FM141" s="127"/>
      <c r="FN141" s="127"/>
      <c r="FO141" s="127"/>
      <c r="FP141" s="127"/>
      <c r="FQ141" s="127"/>
      <c r="FR141" s="127"/>
      <c r="FS141" s="127"/>
      <c r="FT141" s="127"/>
      <c r="FU141" s="127"/>
      <c r="FV141" s="127"/>
      <c r="FW141" s="127"/>
      <c r="FX141" s="127"/>
      <c r="FY141" s="127"/>
      <c r="FZ141" s="127"/>
      <c r="GA141" s="127"/>
      <c r="GB141" s="127"/>
      <c r="GC141" s="127"/>
      <c r="GD141" s="127"/>
      <c r="GE141" s="127"/>
      <c r="GF141" s="127"/>
      <c r="GG141" s="127"/>
      <c r="GH141" s="127"/>
      <c r="GI141" s="127"/>
      <c r="GJ141" s="127"/>
      <c r="GK141" s="127"/>
      <c r="GL141" s="127"/>
      <c r="GM141" s="127"/>
      <c r="GN141" s="127"/>
    </row>
    <row r="142" spans="1:196" s="139" customFormat="1" ht="27" customHeight="1" x14ac:dyDescent="0.3">
      <c r="A142" s="157"/>
      <c r="B142" s="135" t="s">
        <v>19</v>
      </c>
      <c r="C142" s="211" t="s">
        <v>238</v>
      </c>
      <c r="D142" s="211" t="s">
        <v>85</v>
      </c>
      <c r="E142" s="288" t="s">
        <v>239</v>
      </c>
      <c r="F142" s="136">
        <v>4646.8</v>
      </c>
      <c r="G142" s="30">
        <v>446.8</v>
      </c>
      <c r="H142" s="137"/>
      <c r="I142" s="123">
        <f t="shared" si="67"/>
        <v>0</v>
      </c>
      <c r="J142" s="15">
        <f t="shared" si="135"/>
        <v>-446.8</v>
      </c>
      <c r="K142" s="158">
        <f t="shared" si="143"/>
        <v>0</v>
      </c>
      <c r="L142" s="180"/>
      <c r="M142" s="124"/>
      <c r="N142" s="15"/>
      <c r="O142" s="137"/>
      <c r="P142" s="14">
        <f t="shared" si="130"/>
        <v>0</v>
      </c>
      <c r="Q142" s="186" t="str">
        <f t="shared" si="131"/>
        <v/>
      </c>
      <c r="R142" s="191">
        <f t="shared" si="68"/>
        <v>4646.8</v>
      </c>
      <c r="S142" s="124">
        <f t="shared" si="69"/>
        <v>4646.8</v>
      </c>
      <c r="T142" s="124">
        <f t="shared" si="70"/>
        <v>446.8</v>
      </c>
      <c r="U142" s="124">
        <f t="shared" si="70"/>
        <v>0</v>
      </c>
      <c r="V142" s="124">
        <f t="shared" si="71"/>
        <v>-446.8</v>
      </c>
      <c r="W142" s="158">
        <f t="shared" si="96"/>
        <v>0</v>
      </c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7"/>
      <c r="CE142" s="127"/>
      <c r="CF142" s="127"/>
      <c r="CG142" s="127"/>
      <c r="CH142" s="127"/>
      <c r="CI142" s="127"/>
      <c r="CJ142" s="127"/>
      <c r="CK142" s="127"/>
      <c r="CL142" s="127"/>
      <c r="CM142" s="127"/>
      <c r="CN142" s="127"/>
      <c r="CO142" s="127"/>
      <c r="CP142" s="127"/>
      <c r="CQ142" s="127"/>
      <c r="CR142" s="127"/>
      <c r="CS142" s="127"/>
      <c r="CT142" s="127"/>
      <c r="CU142" s="127"/>
      <c r="CV142" s="127"/>
      <c r="CW142" s="127"/>
      <c r="CX142" s="127"/>
      <c r="CY142" s="127"/>
      <c r="CZ142" s="127"/>
      <c r="DA142" s="127"/>
      <c r="DB142" s="127"/>
      <c r="DC142" s="127"/>
      <c r="DD142" s="127"/>
      <c r="DE142" s="127"/>
      <c r="DF142" s="127"/>
      <c r="DG142" s="127"/>
      <c r="DH142" s="127"/>
      <c r="DI142" s="127"/>
      <c r="DJ142" s="127"/>
      <c r="DK142" s="127"/>
      <c r="DL142" s="127"/>
      <c r="DM142" s="127"/>
      <c r="DN142" s="127"/>
      <c r="DO142" s="127"/>
      <c r="DP142" s="127"/>
      <c r="DQ142" s="127"/>
      <c r="DR142" s="127"/>
      <c r="DS142" s="127"/>
      <c r="DT142" s="127"/>
      <c r="DU142" s="127"/>
      <c r="DV142" s="127"/>
      <c r="DW142" s="127"/>
      <c r="DX142" s="127"/>
      <c r="DY142" s="127"/>
      <c r="DZ142" s="127"/>
      <c r="EA142" s="127"/>
      <c r="EB142" s="127"/>
      <c r="EC142" s="127"/>
      <c r="ED142" s="127"/>
      <c r="EE142" s="127"/>
      <c r="EF142" s="127"/>
      <c r="EG142" s="127"/>
      <c r="EH142" s="127"/>
      <c r="EI142" s="127"/>
      <c r="EJ142" s="127"/>
      <c r="EK142" s="127"/>
      <c r="EL142" s="127"/>
      <c r="EM142" s="127"/>
      <c r="EN142" s="127"/>
      <c r="EO142" s="127"/>
      <c r="EP142" s="127"/>
      <c r="EQ142" s="127"/>
      <c r="ER142" s="127"/>
      <c r="ES142" s="127"/>
      <c r="ET142" s="127"/>
      <c r="EU142" s="127"/>
      <c r="EV142" s="127"/>
      <c r="EW142" s="127"/>
      <c r="EX142" s="127"/>
      <c r="EY142" s="127"/>
      <c r="EZ142" s="127"/>
      <c r="FA142" s="127"/>
      <c r="FB142" s="127"/>
      <c r="FC142" s="127"/>
      <c r="FD142" s="127"/>
      <c r="FE142" s="127"/>
      <c r="FF142" s="127"/>
      <c r="FG142" s="127"/>
      <c r="FH142" s="127"/>
      <c r="FI142" s="127"/>
      <c r="FJ142" s="127"/>
      <c r="FK142" s="127"/>
      <c r="FL142" s="127"/>
      <c r="FM142" s="127"/>
      <c r="FN142" s="127"/>
      <c r="FO142" s="127"/>
      <c r="FP142" s="127"/>
      <c r="FQ142" s="127"/>
      <c r="FR142" s="127"/>
      <c r="FS142" s="127"/>
      <c r="FT142" s="127"/>
      <c r="FU142" s="127"/>
      <c r="FV142" s="127"/>
      <c r="FW142" s="127"/>
      <c r="FX142" s="127"/>
      <c r="FY142" s="127"/>
      <c r="FZ142" s="127"/>
      <c r="GA142" s="127"/>
      <c r="GB142" s="127"/>
      <c r="GC142" s="127"/>
      <c r="GD142" s="127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</row>
    <row r="143" spans="1:196" s="139" customFormat="1" ht="93" hidden="1" customHeight="1" x14ac:dyDescent="0.3">
      <c r="A143" s="157"/>
      <c r="B143" s="135" t="s">
        <v>19</v>
      </c>
      <c r="C143" s="211" t="s">
        <v>284</v>
      </c>
      <c r="D143" s="211" t="s">
        <v>60</v>
      </c>
      <c r="E143" s="288" t="s">
        <v>285</v>
      </c>
      <c r="F143" s="136"/>
      <c r="G143" s="30"/>
      <c r="H143" s="137"/>
      <c r="I143" s="123">
        <f t="shared" si="67"/>
        <v>0</v>
      </c>
      <c r="J143" s="15">
        <f t="shared" si="135"/>
        <v>0</v>
      </c>
      <c r="K143" s="158" t="str">
        <f t="shared" si="143"/>
        <v/>
      </c>
      <c r="L143" s="180"/>
      <c r="M143" s="124"/>
      <c r="N143" s="15"/>
      <c r="O143" s="137"/>
      <c r="P143" s="14">
        <f t="shared" si="130"/>
        <v>0</v>
      </c>
      <c r="Q143" s="186" t="str">
        <f t="shared" si="131"/>
        <v/>
      </c>
      <c r="R143" s="191">
        <f t="shared" si="68"/>
        <v>0</v>
      </c>
      <c r="S143" s="124">
        <f t="shared" si="69"/>
        <v>0</v>
      </c>
      <c r="T143" s="124">
        <f t="shared" si="70"/>
        <v>0</v>
      </c>
      <c r="U143" s="124">
        <f t="shared" si="70"/>
        <v>0</v>
      </c>
      <c r="V143" s="124">
        <f t="shared" si="71"/>
        <v>0</v>
      </c>
      <c r="W143" s="158" t="str">
        <f t="shared" si="96"/>
        <v/>
      </c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7"/>
      <c r="CD143" s="127"/>
      <c r="CE143" s="127"/>
      <c r="CF143" s="127"/>
      <c r="CG143" s="127"/>
      <c r="CH143" s="127"/>
      <c r="CI143" s="127"/>
      <c r="CJ143" s="127"/>
      <c r="CK143" s="127"/>
      <c r="CL143" s="127"/>
      <c r="CM143" s="127"/>
      <c r="CN143" s="127"/>
      <c r="CO143" s="127"/>
      <c r="CP143" s="127"/>
      <c r="CQ143" s="127"/>
      <c r="CR143" s="127"/>
      <c r="CS143" s="127"/>
      <c r="CT143" s="127"/>
      <c r="CU143" s="127"/>
      <c r="CV143" s="127"/>
      <c r="CW143" s="127"/>
      <c r="CX143" s="127"/>
      <c r="CY143" s="127"/>
      <c r="CZ143" s="127"/>
      <c r="DA143" s="127"/>
      <c r="DB143" s="127"/>
      <c r="DC143" s="127"/>
      <c r="DD143" s="127"/>
      <c r="DE143" s="127"/>
      <c r="DF143" s="127"/>
      <c r="DG143" s="127"/>
      <c r="DH143" s="127"/>
      <c r="DI143" s="127"/>
      <c r="DJ143" s="127"/>
      <c r="DK143" s="127"/>
      <c r="DL143" s="127"/>
      <c r="DM143" s="127"/>
      <c r="DN143" s="127"/>
      <c r="DO143" s="127"/>
      <c r="DP143" s="127"/>
      <c r="DQ143" s="127"/>
      <c r="DR143" s="127"/>
      <c r="DS143" s="127"/>
      <c r="DT143" s="127"/>
      <c r="DU143" s="127"/>
      <c r="DV143" s="127"/>
      <c r="DW143" s="127"/>
      <c r="DX143" s="127"/>
      <c r="DY143" s="127"/>
      <c r="DZ143" s="127"/>
      <c r="EA143" s="127"/>
      <c r="EB143" s="127"/>
      <c r="EC143" s="127"/>
      <c r="ED143" s="127"/>
      <c r="EE143" s="127"/>
      <c r="EF143" s="127"/>
      <c r="EG143" s="127"/>
      <c r="EH143" s="127"/>
      <c r="EI143" s="127"/>
      <c r="EJ143" s="127"/>
      <c r="EK143" s="127"/>
      <c r="EL143" s="127"/>
      <c r="EM143" s="127"/>
      <c r="EN143" s="127"/>
      <c r="EO143" s="127"/>
      <c r="EP143" s="127"/>
      <c r="EQ143" s="127"/>
      <c r="ER143" s="127"/>
      <c r="ES143" s="127"/>
      <c r="ET143" s="127"/>
      <c r="EU143" s="127"/>
      <c r="EV143" s="127"/>
      <c r="EW143" s="127"/>
      <c r="EX143" s="127"/>
      <c r="EY143" s="127"/>
      <c r="EZ143" s="127"/>
      <c r="FA143" s="127"/>
      <c r="FB143" s="127"/>
      <c r="FC143" s="127"/>
      <c r="FD143" s="127"/>
      <c r="FE143" s="127"/>
      <c r="FF143" s="127"/>
      <c r="FG143" s="127"/>
      <c r="FH143" s="127"/>
      <c r="FI143" s="127"/>
      <c r="FJ143" s="127"/>
      <c r="FK143" s="127"/>
      <c r="FL143" s="127"/>
      <c r="FM143" s="127"/>
      <c r="FN143" s="127"/>
      <c r="FO143" s="127"/>
      <c r="FP143" s="127"/>
      <c r="FQ143" s="127"/>
      <c r="FR143" s="127"/>
      <c r="FS143" s="127"/>
      <c r="FT143" s="127"/>
      <c r="FU143" s="127"/>
      <c r="FV143" s="127"/>
      <c r="FW143" s="127"/>
      <c r="FX143" s="127"/>
      <c r="FY143" s="127"/>
      <c r="FZ143" s="127"/>
      <c r="GA143" s="127"/>
      <c r="GB143" s="127"/>
      <c r="GC143" s="127"/>
      <c r="GD143" s="127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</row>
    <row r="144" spans="1:196" s="139" customFormat="1" ht="40.5" hidden="1" customHeight="1" x14ac:dyDescent="0.3">
      <c r="A144" s="157"/>
      <c r="B144" s="135"/>
      <c r="C144" s="211" t="s">
        <v>307</v>
      </c>
      <c r="D144" s="211" t="s">
        <v>85</v>
      </c>
      <c r="E144" s="288" t="s">
        <v>308</v>
      </c>
      <c r="F144" s="136"/>
      <c r="G144" s="30"/>
      <c r="H144" s="137"/>
      <c r="I144" s="123">
        <f t="shared" si="67"/>
        <v>0</v>
      </c>
      <c r="J144" s="15">
        <f t="shared" si="135"/>
        <v>0</v>
      </c>
      <c r="K144" s="158" t="str">
        <f t="shared" si="143"/>
        <v/>
      </c>
      <c r="L144" s="178"/>
      <c r="M144" s="124"/>
      <c r="N144" s="15"/>
      <c r="O144" s="137"/>
      <c r="P144" s="14">
        <f t="shared" si="130"/>
        <v>0</v>
      </c>
      <c r="Q144" s="186" t="str">
        <f t="shared" si="131"/>
        <v/>
      </c>
      <c r="R144" s="191">
        <f t="shared" si="68"/>
        <v>0</v>
      </c>
      <c r="S144" s="124">
        <f t="shared" si="69"/>
        <v>0</v>
      </c>
      <c r="T144" s="124">
        <f t="shared" si="70"/>
        <v>0</v>
      </c>
      <c r="U144" s="124">
        <f t="shared" si="70"/>
        <v>0</v>
      </c>
      <c r="V144" s="124">
        <f t="shared" si="71"/>
        <v>0</v>
      </c>
      <c r="W144" s="158" t="str">
        <f t="shared" si="96"/>
        <v/>
      </c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  <c r="CL144" s="127"/>
      <c r="CM144" s="127"/>
      <c r="CN144" s="127"/>
      <c r="CO144" s="127"/>
      <c r="CP144" s="127"/>
      <c r="CQ144" s="127"/>
      <c r="CR144" s="127"/>
      <c r="CS144" s="127"/>
      <c r="CT144" s="127"/>
      <c r="CU144" s="127"/>
      <c r="CV144" s="127"/>
      <c r="CW144" s="127"/>
      <c r="CX144" s="127"/>
      <c r="CY144" s="127"/>
      <c r="CZ144" s="127"/>
      <c r="DA144" s="127"/>
      <c r="DB144" s="127"/>
      <c r="DC144" s="127"/>
      <c r="DD144" s="127"/>
      <c r="DE144" s="127"/>
      <c r="DF144" s="127"/>
      <c r="DG144" s="127"/>
      <c r="DH144" s="127"/>
      <c r="DI144" s="127"/>
      <c r="DJ144" s="127"/>
      <c r="DK144" s="127"/>
      <c r="DL144" s="127"/>
      <c r="DM144" s="127"/>
      <c r="DN144" s="127"/>
      <c r="DO144" s="127"/>
      <c r="DP144" s="127"/>
      <c r="DQ144" s="127"/>
      <c r="DR144" s="127"/>
      <c r="DS144" s="127"/>
      <c r="DT144" s="127"/>
      <c r="DU144" s="127"/>
      <c r="DV144" s="127"/>
      <c r="DW144" s="127"/>
      <c r="DX144" s="127"/>
      <c r="DY144" s="127"/>
      <c r="DZ144" s="127"/>
      <c r="EA144" s="127"/>
      <c r="EB144" s="127"/>
      <c r="EC144" s="127"/>
      <c r="ED144" s="127"/>
      <c r="EE144" s="127"/>
      <c r="EF144" s="127"/>
      <c r="EG144" s="127"/>
      <c r="EH144" s="127"/>
      <c r="EI144" s="127"/>
      <c r="EJ144" s="127"/>
      <c r="EK144" s="127"/>
      <c r="EL144" s="127"/>
      <c r="EM144" s="127"/>
      <c r="EN144" s="127"/>
      <c r="EO144" s="127"/>
      <c r="EP144" s="127"/>
      <c r="EQ144" s="127"/>
      <c r="ER144" s="127"/>
      <c r="ES144" s="127"/>
      <c r="ET144" s="127"/>
      <c r="EU144" s="127"/>
      <c r="EV144" s="127"/>
      <c r="EW144" s="127"/>
      <c r="EX144" s="127"/>
      <c r="EY144" s="127"/>
      <c r="EZ144" s="127"/>
      <c r="FA144" s="127"/>
      <c r="FB144" s="127"/>
      <c r="FC144" s="127"/>
      <c r="FD144" s="127"/>
      <c r="FE144" s="127"/>
      <c r="FF144" s="127"/>
      <c r="FG144" s="127"/>
      <c r="FH144" s="127"/>
      <c r="FI144" s="127"/>
      <c r="FJ144" s="127"/>
      <c r="FK144" s="127"/>
      <c r="FL144" s="127"/>
      <c r="FM144" s="127"/>
      <c r="FN144" s="127"/>
      <c r="FO144" s="127"/>
      <c r="FP144" s="127"/>
      <c r="FQ144" s="127"/>
      <c r="FR144" s="127"/>
      <c r="FS144" s="127"/>
      <c r="FT144" s="127"/>
      <c r="FU144" s="127"/>
      <c r="FV144" s="127"/>
      <c r="FW144" s="127"/>
      <c r="FX144" s="127"/>
      <c r="FY144" s="127"/>
      <c r="FZ144" s="127"/>
      <c r="GA144" s="127"/>
      <c r="GB144" s="127"/>
      <c r="GC144" s="127"/>
      <c r="GD144" s="127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</row>
    <row r="145" spans="1:196" s="1" customFormat="1" ht="28.5" customHeight="1" x14ac:dyDescent="0.3">
      <c r="A145" s="150">
        <v>13</v>
      </c>
      <c r="B145" s="49" t="s">
        <v>20</v>
      </c>
      <c r="C145" s="88" t="s">
        <v>86</v>
      </c>
      <c r="D145" s="88" t="s">
        <v>50</v>
      </c>
      <c r="E145" s="168" t="s">
        <v>300</v>
      </c>
      <c r="F145" s="302">
        <v>167495.6</v>
      </c>
      <c r="G145" s="305">
        <v>125622</v>
      </c>
      <c r="H145" s="36">
        <v>125622</v>
      </c>
      <c r="I145" s="24">
        <f t="shared" si="67"/>
        <v>0.17958152538367755</v>
      </c>
      <c r="J145" s="15">
        <f t="shared" si="135"/>
        <v>0</v>
      </c>
      <c r="K145" s="151">
        <f t="shared" si="143"/>
        <v>1</v>
      </c>
      <c r="L145" s="146"/>
      <c r="M145" s="14"/>
      <c r="N145" s="146"/>
      <c r="O145" s="36"/>
      <c r="P145" s="14">
        <f t="shared" si="130"/>
        <v>0</v>
      </c>
      <c r="Q145" s="186" t="str">
        <f t="shared" si="131"/>
        <v/>
      </c>
      <c r="R145" s="184">
        <f t="shared" si="68"/>
        <v>167495.6</v>
      </c>
      <c r="S145" s="14">
        <f t="shared" si="69"/>
        <v>167495.6</v>
      </c>
      <c r="T145" s="14">
        <f t="shared" si="70"/>
        <v>125622</v>
      </c>
      <c r="U145" s="14">
        <f t="shared" si="70"/>
        <v>125622</v>
      </c>
      <c r="V145" s="14">
        <f t="shared" si="71"/>
        <v>0</v>
      </c>
      <c r="W145" s="151">
        <f t="shared" si="96"/>
        <v>1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9.25" customHeight="1" x14ac:dyDescent="0.3">
      <c r="A146" s="150">
        <v>14</v>
      </c>
      <c r="B146" s="49" t="s">
        <v>20</v>
      </c>
      <c r="C146" s="88" t="s">
        <v>166</v>
      </c>
      <c r="D146" s="88" t="s">
        <v>50</v>
      </c>
      <c r="E146" s="168" t="s">
        <v>167</v>
      </c>
      <c r="F146" s="302">
        <f>SUM(F147:F160)</f>
        <v>37803.699999999997</v>
      </c>
      <c r="G146" s="305">
        <f>SUM(G147:G160)</f>
        <v>37803.699999999997</v>
      </c>
      <c r="H146" s="305">
        <f>SUM(H147:H160)</f>
        <v>37803.699999999997</v>
      </c>
      <c r="I146" s="24">
        <f t="shared" si="67"/>
        <v>5.4041856610680693E-2</v>
      </c>
      <c r="J146" s="14">
        <f t="shared" si="135"/>
        <v>0</v>
      </c>
      <c r="K146" s="151">
        <f t="shared" si="143"/>
        <v>1</v>
      </c>
      <c r="L146" s="302">
        <f>SUM(L147:L160)</f>
        <v>17645.099999999999</v>
      </c>
      <c r="M146" s="302">
        <f>SUM(M147:M160)</f>
        <v>17645.099999999999</v>
      </c>
      <c r="N146" s="302">
        <f>SUM(N147:N160)</f>
        <v>17645.099999999999</v>
      </c>
      <c r="O146" s="302">
        <f>SUM(O147:O160)</f>
        <v>4100</v>
      </c>
      <c r="P146" s="14">
        <f t="shared" si="130"/>
        <v>-13545.099999999999</v>
      </c>
      <c r="Q146" s="186">
        <f t="shared" si="131"/>
        <v>0.23235912519623014</v>
      </c>
      <c r="R146" s="184">
        <f t="shared" si="68"/>
        <v>55448.799999999996</v>
      </c>
      <c r="S146" s="14">
        <f t="shared" si="69"/>
        <v>55448.799999999996</v>
      </c>
      <c r="T146" s="14">
        <f t="shared" si="70"/>
        <v>55448.799999999996</v>
      </c>
      <c r="U146" s="14">
        <f t="shared" si="70"/>
        <v>41903.699999999997</v>
      </c>
      <c r="V146" s="14">
        <f t="shared" si="71"/>
        <v>-13545.099999999999</v>
      </c>
      <c r="W146" s="151">
        <f t="shared" si="96"/>
        <v>0.7557187892253755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77" customFormat="1" ht="54" customHeight="1" x14ac:dyDescent="0.3">
      <c r="A147" s="154"/>
      <c r="B147" s="55"/>
      <c r="C147" s="55"/>
      <c r="D147" s="55"/>
      <c r="E147" s="310" t="s">
        <v>346</v>
      </c>
      <c r="F147" s="306">
        <v>24100</v>
      </c>
      <c r="G147" s="118">
        <v>24100</v>
      </c>
      <c r="H147" s="118">
        <v>24100</v>
      </c>
      <c r="I147" s="41">
        <f>H147/$H$6</f>
        <v>3.4451885511666974E-2</v>
      </c>
      <c r="J147" s="15">
        <f t="shared" si="135"/>
        <v>0</v>
      </c>
      <c r="K147" s="155">
        <f>IFERROR(100%*(H147/G147),"")</f>
        <v>1</v>
      </c>
      <c r="L147" s="143"/>
      <c r="M147" s="28"/>
      <c r="N147" s="303"/>
      <c r="O147" s="304"/>
      <c r="P147" s="14">
        <f t="shared" si="130"/>
        <v>0</v>
      </c>
      <c r="Q147" s="186" t="str">
        <f t="shared" si="131"/>
        <v/>
      </c>
      <c r="R147" s="190">
        <f t="shared" ref="R147" si="148">SUM(F147,L147)</f>
        <v>24100</v>
      </c>
      <c r="S147" s="28">
        <f t="shared" ref="S147" si="149">SUM(F147,M147)</f>
        <v>24100</v>
      </c>
      <c r="T147" s="28">
        <f t="shared" ref="T147" si="150">SUM(G147,N147)</f>
        <v>24100</v>
      </c>
      <c r="U147" s="28">
        <f>SUM(H147,O147)</f>
        <v>24100</v>
      </c>
      <c r="V147" s="28">
        <f>U147-T147</f>
        <v>0</v>
      </c>
      <c r="W147" s="155">
        <f>IFERROR(100%*(U147/T147),"")</f>
        <v>1</v>
      </c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</row>
    <row r="148" spans="1:196" s="77" customFormat="1" ht="84" customHeight="1" x14ac:dyDescent="0.3">
      <c r="A148" s="154"/>
      <c r="B148" s="55"/>
      <c r="C148" s="55"/>
      <c r="D148" s="55"/>
      <c r="E148" s="310" t="s">
        <v>349</v>
      </c>
      <c r="F148" s="144">
        <v>1003.7</v>
      </c>
      <c r="G148" s="38">
        <v>1003.7</v>
      </c>
      <c r="H148" s="292">
        <v>1003.7</v>
      </c>
      <c r="I148" s="41">
        <f>H148/$H$6</f>
        <v>1.4348281115377653E-3</v>
      </c>
      <c r="J148" s="15">
        <f t="shared" si="135"/>
        <v>0</v>
      </c>
      <c r="K148" s="155">
        <f>IFERROR(100%*(H148/G148),"")</f>
        <v>1</v>
      </c>
      <c r="L148" s="293"/>
      <c r="M148" s="28"/>
      <c r="N148" s="175"/>
      <c r="O148" s="234"/>
      <c r="P148" s="14">
        <f t="shared" si="130"/>
        <v>0</v>
      </c>
      <c r="Q148" s="186" t="str">
        <f t="shared" si="131"/>
        <v/>
      </c>
      <c r="R148" s="27">
        <f>SUM(F148,L148)</f>
        <v>1003.7</v>
      </c>
      <c r="S148" s="28">
        <f>SUM(F148,M148)</f>
        <v>1003.7</v>
      </c>
      <c r="T148" s="28">
        <f>SUM(G148,N148)</f>
        <v>1003.7</v>
      </c>
      <c r="U148" s="28">
        <f t="shared" ref="U148:U160" si="151">SUM(H148,O148)</f>
        <v>1003.7</v>
      </c>
      <c r="V148" s="28">
        <f t="shared" ref="V148:V160" si="152">U148-T148</f>
        <v>0</v>
      </c>
      <c r="W148" s="155">
        <f t="shared" ref="W148:W160" si="153">IFERROR(100%*(U148/T148),"")</f>
        <v>1</v>
      </c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</row>
    <row r="149" spans="1:196" s="77" customFormat="1" ht="86.25" customHeight="1" x14ac:dyDescent="0.3">
      <c r="A149" s="154"/>
      <c r="B149" s="55"/>
      <c r="C149" s="55"/>
      <c r="D149" s="55"/>
      <c r="E149" s="310" t="s">
        <v>374</v>
      </c>
      <c r="F149" s="301"/>
      <c r="G149" s="38"/>
      <c r="H149" s="292"/>
      <c r="I149" s="43"/>
      <c r="J149" s="15"/>
      <c r="K149" s="155"/>
      <c r="L149" s="293">
        <v>13545.1</v>
      </c>
      <c r="M149" s="300">
        <v>13545.1</v>
      </c>
      <c r="N149" s="28">
        <v>13545.1</v>
      </c>
      <c r="O149" s="325"/>
      <c r="P149" s="28">
        <f>O149-N149</f>
        <v>-13545.1</v>
      </c>
      <c r="Q149" s="326">
        <f>IFERROR(100%*(O149/N149),"")</f>
        <v>0</v>
      </c>
      <c r="R149" s="27">
        <f>SUM(F149,L149)</f>
        <v>13545.1</v>
      </c>
      <c r="S149" s="28">
        <f>SUM(F149,M149)</f>
        <v>13545.1</v>
      </c>
      <c r="T149" s="28">
        <f>SUM(G149,N149)</f>
        <v>13545.1</v>
      </c>
      <c r="U149" s="28">
        <f>SUM(H149,O149)</f>
        <v>0</v>
      </c>
      <c r="V149" s="28">
        <f>U149-T149</f>
        <v>-13545.1</v>
      </c>
      <c r="W149" s="155">
        <f>IFERROR(100%*(U149/T149),"")</f>
        <v>0</v>
      </c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</row>
    <row r="150" spans="1:196" s="77" customFormat="1" ht="49.5" customHeight="1" x14ac:dyDescent="0.3">
      <c r="A150" s="154"/>
      <c r="B150" s="55"/>
      <c r="C150" s="55"/>
      <c r="D150" s="55"/>
      <c r="E150" s="310" t="s">
        <v>359</v>
      </c>
      <c r="F150" s="301"/>
      <c r="G150" s="38"/>
      <c r="H150" s="292"/>
      <c r="I150" s="43"/>
      <c r="J150" s="15">
        <f t="shared" si="135"/>
        <v>0</v>
      </c>
      <c r="K150" s="155"/>
      <c r="L150" s="293">
        <v>3100</v>
      </c>
      <c r="M150" s="300">
        <v>3100</v>
      </c>
      <c r="N150" s="28">
        <v>3100</v>
      </c>
      <c r="O150" s="309">
        <v>3100</v>
      </c>
      <c r="P150" s="14">
        <f t="shared" si="130"/>
        <v>0</v>
      </c>
      <c r="Q150" s="145">
        <f t="shared" si="131"/>
        <v>1</v>
      </c>
      <c r="R150" s="27">
        <f>SUM(F150,L150)</f>
        <v>3100</v>
      </c>
      <c r="S150" s="28">
        <f>SUM(F150,M150)</f>
        <v>3100</v>
      </c>
      <c r="T150" s="28">
        <f>SUM(G150,N150)</f>
        <v>3100</v>
      </c>
      <c r="U150" s="28">
        <f t="shared" si="151"/>
        <v>3100</v>
      </c>
      <c r="V150" s="28">
        <f t="shared" si="152"/>
        <v>0</v>
      </c>
      <c r="W150" s="155">
        <f t="shared" si="153"/>
        <v>1</v>
      </c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</row>
    <row r="151" spans="1:196" s="77" customFormat="1" ht="66.75" customHeight="1" x14ac:dyDescent="0.3">
      <c r="A151" s="154"/>
      <c r="B151" s="55"/>
      <c r="C151" s="55"/>
      <c r="D151" s="55"/>
      <c r="E151" s="310" t="s">
        <v>327</v>
      </c>
      <c r="F151" s="144">
        <v>2000</v>
      </c>
      <c r="G151" s="38">
        <v>2000</v>
      </c>
      <c r="H151" s="38">
        <v>2000</v>
      </c>
      <c r="I151" s="337">
        <f t="shared" si="67"/>
        <v>2.8590776358229856E-3</v>
      </c>
      <c r="J151" s="15">
        <f t="shared" si="135"/>
        <v>0</v>
      </c>
      <c r="K151" s="155">
        <f t="shared" si="143"/>
        <v>1</v>
      </c>
      <c r="L151" s="177"/>
      <c r="M151" s="44"/>
      <c r="N151" s="44"/>
      <c r="O151" s="37"/>
      <c r="P151" s="14">
        <f t="shared" si="130"/>
        <v>0</v>
      </c>
      <c r="Q151" s="186" t="str">
        <f t="shared" si="131"/>
        <v/>
      </c>
      <c r="R151" s="190">
        <f t="shared" si="68"/>
        <v>2000</v>
      </c>
      <c r="S151" s="28">
        <f t="shared" si="69"/>
        <v>2000</v>
      </c>
      <c r="T151" s="28">
        <f t="shared" si="70"/>
        <v>2000</v>
      </c>
      <c r="U151" s="28">
        <f t="shared" si="151"/>
        <v>2000</v>
      </c>
      <c r="V151" s="28">
        <f t="shared" si="152"/>
        <v>0</v>
      </c>
      <c r="W151" s="155">
        <f t="shared" si="153"/>
        <v>1</v>
      </c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</row>
    <row r="152" spans="1:196" s="77" customFormat="1" ht="69.75" customHeight="1" x14ac:dyDescent="0.3">
      <c r="A152" s="154"/>
      <c r="B152" s="55"/>
      <c r="C152" s="55"/>
      <c r="D152" s="55"/>
      <c r="E152" s="310" t="s">
        <v>345</v>
      </c>
      <c r="F152" s="144">
        <v>2000</v>
      </c>
      <c r="G152" s="38">
        <v>2000</v>
      </c>
      <c r="H152" s="38">
        <v>2000</v>
      </c>
      <c r="I152" s="41">
        <f t="shared" si="67"/>
        <v>2.8590776358229856E-3</v>
      </c>
      <c r="J152" s="15">
        <f t="shared" si="135"/>
        <v>0</v>
      </c>
      <c r="K152" s="155">
        <f t="shared" si="143"/>
        <v>1</v>
      </c>
      <c r="L152" s="177"/>
      <c r="M152" s="44"/>
      <c r="N152" s="44"/>
      <c r="O152" s="37"/>
      <c r="P152" s="14">
        <f t="shared" si="130"/>
        <v>0</v>
      </c>
      <c r="Q152" s="186" t="str">
        <f t="shared" si="131"/>
        <v/>
      </c>
      <c r="R152" s="190">
        <f t="shared" si="68"/>
        <v>2000</v>
      </c>
      <c r="S152" s="28">
        <f t="shared" si="69"/>
        <v>2000</v>
      </c>
      <c r="T152" s="28">
        <f t="shared" si="70"/>
        <v>2000</v>
      </c>
      <c r="U152" s="28">
        <f t="shared" si="151"/>
        <v>2000</v>
      </c>
      <c r="V152" s="28">
        <f t="shared" si="152"/>
        <v>0</v>
      </c>
      <c r="W152" s="155">
        <f t="shared" si="153"/>
        <v>1</v>
      </c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</row>
    <row r="153" spans="1:196" s="77" customFormat="1" ht="69.75" customHeight="1" x14ac:dyDescent="0.3">
      <c r="A153" s="154"/>
      <c r="B153" s="55"/>
      <c r="C153" s="55"/>
      <c r="D153" s="55"/>
      <c r="E153" s="310" t="s">
        <v>332</v>
      </c>
      <c r="F153" s="31">
        <v>1000</v>
      </c>
      <c r="G153" s="32">
        <v>1000</v>
      </c>
      <c r="H153" s="32">
        <v>1000</v>
      </c>
      <c r="I153" s="41">
        <f t="shared" ref="I153:I160" si="154">H153/$H$6</f>
        <v>1.4295388179114928E-3</v>
      </c>
      <c r="J153" s="15">
        <f t="shared" si="135"/>
        <v>0</v>
      </c>
      <c r="K153" s="155">
        <f t="shared" si="143"/>
        <v>1</v>
      </c>
      <c r="L153" s="143"/>
      <c r="M153" s="44"/>
      <c r="N153" s="44"/>
      <c r="O153" s="89"/>
      <c r="P153" s="14">
        <f t="shared" si="130"/>
        <v>0</v>
      </c>
      <c r="Q153" s="186" t="str">
        <f t="shared" si="131"/>
        <v/>
      </c>
      <c r="R153" s="190">
        <f t="shared" ref="R153" si="155">SUM(F153,L153)</f>
        <v>1000</v>
      </c>
      <c r="S153" s="28">
        <f t="shared" ref="S153" si="156">SUM(F153,M153)</f>
        <v>1000</v>
      </c>
      <c r="T153" s="28">
        <f t="shared" ref="T153" si="157">SUM(G153,N153)</f>
        <v>1000</v>
      </c>
      <c r="U153" s="28">
        <f t="shared" si="151"/>
        <v>1000</v>
      </c>
      <c r="V153" s="28">
        <f t="shared" si="152"/>
        <v>0</v>
      </c>
      <c r="W153" s="155">
        <f t="shared" si="153"/>
        <v>1</v>
      </c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</row>
    <row r="154" spans="1:196" s="77" customFormat="1" ht="66.75" customHeight="1" x14ac:dyDescent="0.3">
      <c r="A154" s="154"/>
      <c r="B154" s="55"/>
      <c r="C154" s="55"/>
      <c r="D154" s="55"/>
      <c r="E154" s="310" t="s">
        <v>333</v>
      </c>
      <c r="F154" s="31">
        <v>500</v>
      </c>
      <c r="G154" s="32">
        <v>500</v>
      </c>
      <c r="H154" s="32">
        <v>500</v>
      </c>
      <c r="I154" s="41">
        <f t="shared" si="154"/>
        <v>7.1476940895574641E-4</v>
      </c>
      <c r="J154" s="15">
        <f t="shared" si="135"/>
        <v>0</v>
      </c>
      <c r="K154" s="155">
        <f t="shared" si="143"/>
        <v>1</v>
      </c>
      <c r="L154" s="182"/>
      <c r="M154" s="44"/>
      <c r="N154" s="44"/>
      <c r="O154" s="89"/>
      <c r="P154" s="14">
        <f t="shared" si="130"/>
        <v>0</v>
      </c>
      <c r="Q154" s="186" t="str">
        <f t="shared" si="131"/>
        <v/>
      </c>
      <c r="R154" s="190">
        <f t="shared" ref="R154:R160" si="158">SUM(F154,L154)</f>
        <v>500</v>
      </c>
      <c r="S154" s="28">
        <f t="shared" ref="S154:S160" si="159">SUM(F154,M154)</f>
        <v>500</v>
      </c>
      <c r="T154" s="28">
        <f t="shared" ref="T154:T160" si="160">SUM(G154,N154)</f>
        <v>500</v>
      </c>
      <c r="U154" s="28">
        <f t="shared" si="151"/>
        <v>500</v>
      </c>
      <c r="V154" s="28">
        <f t="shared" si="152"/>
        <v>0</v>
      </c>
      <c r="W154" s="155">
        <f t="shared" si="153"/>
        <v>1</v>
      </c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</row>
    <row r="155" spans="1:196" s="77" customFormat="1" ht="66" customHeight="1" x14ac:dyDescent="0.3">
      <c r="A155" s="154"/>
      <c r="B155" s="55"/>
      <c r="C155" s="55"/>
      <c r="D155" s="55"/>
      <c r="E155" s="310" t="s">
        <v>334</v>
      </c>
      <c r="F155" s="144">
        <v>500</v>
      </c>
      <c r="G155" s="32">
        <v>500</v>
      </c>
      <c r="H155" s="32">
        <v>500</v>
      </c>
      <c r="I155" s="41">
        <f t="shared" si="154"/>
        <v>7.1476940895574641E-4</v>
      </c>
      <c r="J155" s="15">
        <f t="shared" si="135"/>
        <v>0</v>
      </c>
      <c r="K155" s="155">
        <f t="shared" si="143"/>
        <v>1</v>
      </c>
      <c r="L155" s="182"/>
      <c r="M155" s="44"/>
      <c r="N155" s="44"/>
      <c r="O155" s="89"/>
      <c r="P155" s="14">
        <f t="shared" si="130"/>
        <v>0</v>
      </c>
      <c r="Q155" s="186" t="str">
        <f t="shared" si="131"/>
        <v/>
      </c>
      <c r="R155" s="190">
        <f t="shared" si="158"/>
        <v>500</v>
      </c>
      <c r="S155" s="28">
        <f t="shared" si="159"/>
        <v>500</v>
      </c>
      <c r="T155" s="28">
        <f t="shared" si="160"/>
        <v>500</v>
      </c>
      <c r="U155" s="28">
        <f t="shared" si="151"/>
        <v>500</v>
      </c>
      <c r="V155" s="28">
        <f t="shared" si="152"/>
        <v>0</v>
      </c>
      <c r="W155" s="155">
        <f t="shared" si="153"/>
        <v>1</v>
      </c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</row>
    <row r="156" spans="1:196" s="77" customFormat="1" ht="170.25" customHeight="1" x14ac:dyDescent="0.3">
      <c r="A156" s="154"/>
      <c r="B156" s="55"/>
      <c r="C156" s="55"/>
      <c r="D156" s="55"/>
      <c r="E156" s="310" t="s">
        <v>335</v>
      </c>
      <c r="F156" s="144">
        <v>500</v>
      </c>
      <c r="G156" s="38">
        <v>500</v>
      </c>
      <c r="H156" s="32">
        <v>500</v>
      </c>
      <c r="I156" s="41">
        <f t="shared" si="154"/>
        <v>7.1476940895574641E-4</v>
      </c>
      <c r="J156" s="15">
        <f t="shared" si="135"/>
        <v>0</v>
      </c>
      <c r="K156" s="155">
        <f t="shared" si="143"/>
        <v>1</v>
      </c>
      <c r="L156" s="177"/>
      <c r="M156" s="44"/>
      <c r="N156" s="44"/>
      <c r="O156" s="89"/>
      <c r="P156" s="14">
        <f t="shared" si="130"/>
        <v>0</v>
      </c>
      <c r="Q156" s="186" t="str">
        <f t="shared" si="131"/>
        <v/>
      </c>
      <c r="R156" s="190">
        <f t="shared" si="158"/>
        <v>500</v>
      </c>
      <c r="S156" s="28">
        <f t="shared" si="159"/>
        <v>500</v>
      </c>
      <c r="T156" s="28">
        <f t="shared" si="160"/>
        <v>500</v>
      </c>
      <c r="U156" s="28">
        <f t="shared" si="151"/>
        <v>500</v>
      </c>
      <c r="V156" s="28">
        <f t="shared" si="152"/>
        <v>0</v>
      </c>
      <c r="W156" s="155">
        <f t="shared" si="153"/>
        <v>1</v>
      </c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</row>
    <row r="157" spans="1:196" s="77" customFormat="1" ht="54" hidden="1" customHeight="1" x14ac:dyDescent="0.3">
      <c r="A157" s="154"/>
      <c r="B157" s="55"/>
      <c r="C157" s="55"/>
      <c r="D157" s="55"/>
      <c r="E157" s="310"/>
      <c r="F157" s="144"/>
      <c r="G157" s="38"/>
      <c r="H157" s="32"/>
      <c r="I157" s="41">
        <f t="shared" si="154"/>
        <v>0</v>
      </c>
      <c r="J157" s="28">
        <f t="shared" si="135"/>
        <v>0</v>
      </c>
      <c r="K157" s="155" t="str">
        <f t="shared" ref="K157" si="161">IFERROR(100%*(H157/G157),"")</f>
        <v/>
      </c>
      <c r="L157" s="213"/>
      <c r="M157" s="175"/>
      <c r="N157" s="175"/>
      <c r="O157" s="118"/>
      <c r="P157" s="14">
        <f t="shared" si="130"/>
        <v>0</v>
      </c>
      <c r="Q157" s="186" t="str">
        <f t="shared" si="131"/>
        <v/>
      </c>
      <c r="R157" s="190">
        <f>SUM(F157,L157)</f>
        <v>0</v>
      </c>
      <c r="S157" s="28">
        <f>SUM(F157,M157)</f>
        <v>0</v>
      </c>
      <c r="T157" s="28">
        <f>SUM(G157,N157)</f>
        <v>0</v>
      </c>
      <c r="U157" s="28">
        <f t="shared" si="151"/>
        <v>0</v>
      </c>
      <c r="V157" s="28">
        <f t="shared" si="152"/>
        <v>0</v>
      </c>
      <c r="W157" s="155" t="str">
        <f t="shared" si="153"/>
        <v/>
      </c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</row>
    <row r="158" spans="1:196" s="77" customFormat="1" ht="88.5" customHeight="1" x14ac:dyDescent="0.3">
      <c r="A158" s="154"/>
      <c r="B158" s="55"/>
      <c r="C158" s="55"/>
      <c r="D158" s="55"/>
      <c r="E158" s="310" t="s">
        <v>336</v>
      </c>
      <c r="F158" s="144">
        <v>700</v>
      </c>
      <c r="G158" s="38">
        <v>700</v>
      </c>
      <c r="H158" s="32">
        <v>700</v>
      </c>
      <c r="I158" s="41">
        <f t="shared" si="154"/>
        <v>1.000677172538045E-3</v>
      </c>
      <c r="J158" s="15">
        <f t="shared" si="135"/>
        <v>0</v>
      </c>
      <c r="K158" s="155">
        <f t="shared" si="143"/>
        <v>1</v>
      </c>
      <c r="L158" s="177"/>
      <c r="M158" s="44"/>
      <c r="N158" s="44"/>
      <c r="O158" s="89"/>
      <c r="P158" s="14">
        <f t="shared" si="130"/>
        <v>0</v>
      </c>
      <c r="Q158" s="186" t="str">
        <f t="shared" si="131"/>
        <v/>
      </c>
      <c r="R158" s="190">
        <f t="shared" si="158"/>
        <v>700</v>
      </c>
      <c r="S158" s="28">
        <f t="shared" si="159"/>
        <v>700</v>
      </c>
      <c r="T158" s="28">
        <f t="shared" si="160"/>
        <v>700</v>
      </c>
      <c r="U158" s="28">
        <f t="shared" si="151"/>
        <v>700</v>
      </c>
      <c r="V158" s="28">
        <f t="shared" si="152"/>
        <v>0</v>
      </c>
      <c r="W158" s="155">
        <f t="shared" si="153"/>
        <v>1</v>
      </c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</row>
    <row r="159" spans="1:196" s="77" customFormat="1" ht="67.5" customHeight="1" x14ac:dyDescent="0.3">
      <c r="A159" s="154"/>
      <c r="B159" s="55"/>
      <c r="C159" s="55"/>
      <c r="D159" s="55"/>
      <c r="E159" s="310" t="s">
        <v>337</v>
      </c>
      <c r="F159" s="144">
        <v>1500</v>
      </c>
      <c r="G159" s="38">
        <v>1500</v>
      </c>
      <c r="H159" s="32">
        <v>1500</v>
      </c>
      <c r="I159" s="41">
        <f t="shared" si="154"/>
        <v>2.1443082268672391E-3</v>
      </c>
      <c r="J159" s="15">
        <f t="shared" si="135"/>
        <v>0</v>
      </c>
      <c r="K159" s="155">
        <f t="shared" si="143"/>
        <v>1</v>
      </c>
      <c r="L159" s="213"/>
      <c r="M159" s="28"/>
      <c r="N159" s="28"/>
      <c r="O159" s="118"/>
      <c r="P159" s="14">
        <f t="shared" si="130"/>
        <v>0</v>
      </c>
      <c r="Q159" s="186" t="str">
        <f t="shared" si="131"/>
        <v/>
      </c>
      <c r="R159" s="190">
        <f t="shared" si="158"/>
        <v>1500</v>
      </c>
      <c r="S159" s="28">
        <f t="shared" si="159"/>
        <v>1500</v>
      </c>
      <c r="T159" s="28">
        <f t="shared" si="160"/>
        <v>1500</v>
      </c>
      <c r="U159" s="28">
        <f t="shared" si="151"/>
        <v>1500</v>
      </c>
      <c r="V159" s="28">
        <f t="shared" si="152"/>
        <v>0</v>
      </c>
      <c r="W159" s="155">
        <f t="shared" si="153"/>
        <v>1</v>
      </c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</row>
    <row r="160" spans="1:196" s="77" customFormat="1" ht="87.75" customHeight="1" x14ac:dyDescent="0.3">
      <c r="A160" s="154"/>
      <c r="B160" s="55"/>
      <c r="C160" s="55"/>
      <c r="D160" s="55"/>
      <c r="E160" s="310" t="s">
        <v>360</v>
      </c>
      <c r="F160" s="301">
        <v>4000</v>
      </c>
      <c r="G160" s="38">
        <v>4000</v>
      </c>
      <c r="H160" s="292">
        <v>4000</v>
      </c>
      <c r="I160" s="41">
        <f t="shared" si="154"/>
        <v>5.7181552716459713E-3</v>
      </c>
      <c r="J160" s="15">
        <f t="shared" si="135"/>
        <v>0</v>
      </c>
      <c r="K160" s="155">
        <f t="shared" si="143"/>
        <v>1</v>
      </c>
      <c r="L160" s="293">
        <v>1000</v>
      </c>
      <c r="M160" s="300">
        <v>1000</v>
      </c>
      <c r="N160" s="28">
        <v>1000</v>
      </c>
      <c r="O160" s="234">
        <v>1000</v>
      </c>
      <c r="P160" s="14">
        <f t="shared" si="130"/>
        <v>0</v>
      </c>
      <c r="Q160" s="145">
        <f t="shared" si="131"/>
        <v>1</v>
      </c>
      <c r="R160" s="27">
        <f t="shared" si="158"/>
        <v>5000</v>
      </c>
      <c r="S160" s="28">
        <f t="shared" si="159"/>
        <v>5000</v>
      </c>
      <c r="T160" s="28">
        <f t="shared" si="160"/>
        <v>5000</v>
      </c>
      <c r="U160" s="28">
        <f t="shared" si="151"/>
        <v>5000</v>
      </c>
      <c r="V160" s="28">
        <f t="shared" si="152"/>
        <v>0</v>
      </c>
      <c r="W160" s="155">
        <f t="shared" si="153"/>
        <v>1</v>
      </c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</row>
    <row r="161" spans="1:196" s="52" customFormat="1" ht="60.75" customHeight="1" x14ac:dyDescent="0.3">
      <c r="A161" s="150">
        <v>15</v>
      </c>
      <c r="B161" s="49"/>
      <c r="C161" s="49" t="s">
        <v>242</v>
      </c>
      <c r="D161" s="49" t="s">
        <v>50</v>
      </c>
      <c r="E161" s="169" t="s">
        <v>246</v>
      </c>
      <c r="F161" s="302">
        <f>F162+F163+F164+F168+F171+F166+F167</f>
        <v>8684.7000000000007</v>
      </c>
      <c r="G161" s="36">
        <f>G162+G163+G164+G168+G171+G166+G167</f>
        <v>8684.7000000000007</v>
      </c>
      <c r="H161" s="181">
        <f>H162+H163+H164+H168+H171+H166+H167</f>
        <v>8684.6</v>
      </c>
      <c r="I161" s="24">
        <f t="shared" ref="I161:I175" si="162">H161/$H$6</f>
        <v>1.2414972818034151E-2</v>
      </c>
      <c r="J161" s="14">
        <f t="shared" si="135"/>
        <v>-0.1000000000003638</v>
      </c>
      <c r="K161" s="161">
        <f t="shared" si="143"/>
        <v>0.99998848549748409</v>
      </c>
      <c r="L161" s="35">
        <f>L162+L163+L164+L168+L171+L166+L167+L169+L170</f>
        <v>8708</v>
      </c>
      <c r="M161" s="270">
        <f>M162+M163+M164+M168+M171+M166+M169+M170</f>
        <v>8708</v>
      </c>
      <c r="N161" s="36">
        <f>N162+N163+N164+N168+N171+N166+N169+N170</f>
        <v>8708</v>
      </c>
      <c r="O161" s="181">
        <f>O162+O163+O164+O168+O171+O166+O169+O170</f>
        <v>7634.4</v>
      </c>
      <c r="P161" s="14">
        <f t="shared" ref="P161:P196" si="163">O161-N161</f>
        <v>-1073.6000000000004</v>
      </c>
      <c r="Q161" s="186">
        <f t="shared" ref="Q161:Q175" si="164">IFERROR(100%*(O161/N161),"")</f>
        <v>0.87671107028020212</v>
      </c>
      <c r="R161" s="21">
        <f t="shared" si="68"/>
        <v>17392.7</v>
      </c>
      <c r="S161" s="14">
        <f>SUM(G161,M161)</f>
        <v>17392.7</v>
      </c>
      <c r="T161" s="14">
        <f t="shared" si="70"/>
        <v>17392.7</v>
      </c>
      <c r="U161" s="14">
        <f t="shared" si="70"/>
        <v>16319</v>
      </c>
      <c r="V161" s="14">
        <f t="shared" ref="V161:V162" si="165">U161-T161</f>
        <v>-1073.7000000000007</v>
      </c>
      <c r="W161" s="161">
        <f t="shared" si="96"/>
        <v>0.93826720405687436</v>
      </c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  <c r="GH161" s="51"/>
      <c r="GI161" s="51"/>
      <c r="GJ161" s="51"/>
      <c r="GK161" s="51"/>
      <c r="GL161" s="51"/>
      <c r="GM161" s="51"/>
      <c r="GN161" s="51"/>
    </row>
    <row r="162" spans="1:196" s="77" customFormat="1" ht="85.5" customHeight="1" x14ac:dyDescent="0.3">
      <c r="A162" s="154"/>
      <c r="B162" s="55"/>
      <c r="C162" s="55"/>
      <c r="D162" s="55"/>
      <c r="E162" s="310" t="s">
        <v>338</v>
      </c>
      <c r="F162" s="31">
        <v>2581.1</v>
      </c>
      <c r="G162" s="32">
        <v>2581.1</v>
      </c>
      <c r="H162" s="32">
        <v>2581.1</v>
      </c>
      <c r="I162" s="41">
        <f t="shared" si="162"/>
        <v>3.6897826429113539E-3</v>
      </c>
      <c r="J162" s="15">
        <f t="shared" si="135"/>
        <v>0</v>
      </c>
      <c r="K162" s="155">
        <f t="shared" ref="K162" si="166">IFERROR(100%*(H162/G162),"")</f>
        <v>1</v>
      </c>
      <c r="L162" s="175"/>
      <c r="M162" s="28"/>
      <c r="N162" s="28"/>
      <c r="O162" s="32"/>
      <c r="P162" s="14">
        <f t="shared" si="163"/>
        <v>0</v>
      </c>
      <c r="Q162" s="145" t="str">
        <f t="shared" ref="Q162" si="167">IFERROR(100%*(O162/N162),"")</f>
        <v/>
      </c>
      <c r="R162" s="190">
        <f t="shared" ref="R162" si="168">SUM(F162,L162)</f>
        <v>2581.1</v>
      </c>
      <c r="S162" s="28">
        <f t="shared" ref="S162" si="169">SUM(F162,M162)</f>
        <v>2581.1</v>
      </c>
      <c r="T162" s="28">
        <f t="shared" ref="T162" si="170">SUM(G162,N162)</f>
        <v>2581.1</v>
      </c>
      <c r="U162" s="28">
        <f t="shared" ref="U162" si="171">SUM(H162,O162)</f>
        <v>2581.1</v>
      </c>
      <c r="V162" s="28">
        <f t="shared" si="165"/>
        <v>0</v>
      </c>
      <c r="W162" s="155">
        <f t="shared" ref="W162" si="172">IFERROR(100%*(U162/T162),"")</f>
        <v>1</v>
      </c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</row>
    <row r="163" spans="1:196" s="77" customFormat="1" ht="81.75" customHeight="1" x14ac:dyDescent="0.3">
      <c r="A163" s="150"/>
      <c r="B163" s="49"/>
      <c r="C163" s="49"/>
      <c r="D163" s="49"/>
      <c r="E163" s="311" t="s">
        <v>339</v>
      </c>
      <c r="F163" s="31">
        <v>1000</v>
      </c>
      <c r="G163" s="32">
        <v>1000</v>
      </c>
      <c r="H163" s="32">
        <v>1000</v>
      </c>
      <c r="I163" s="41">
        <f>H163/$H$6</f>
        <v>1.4295388179114928E-3</v>
      </c>
      <c r="J163" s="15">
        <f t="shared" si="135"/>
        <v>0</v>
      </c>
      <c r="K163" s="155">
        <f>IFERROR(100%*(H163/G163),"")</f>
        <v>1</v>
      </c>
      <c r="L163" s="143">
        <v>622.20000000000005</v>
      </c>
      <c r="M163" s="28">
        <v>622.20000000000005</v>
      </c>
      <c r="N163" s="28">
        <v>622.20000000000005</v>
      </c>
      <c r="O163" s="32">
        <v>622.20000000000005</v>
      </c>
      <c r="P163" s="14">
        <f t="shared" si="163"/>
        <v>0</v>
      </c>
      <c r="Q163" s="145">
        <f t="shared" si="164"/>
        <v>1</v>
      </c>
      <c r="R163" s="190">
        <f>SUM(F163,L163)</f>
        <v>1622.2</v>
      </c>
      <c r="S163" s="28">
        <f>SUM(F163,M163)</f>
        <v>1622.2</v>
      </c>
      <c r="T163" s="28">
        <f>SUM(G163,N163)</f>
        <v>1622.2</v>
      </c>
      <c r="U163" s="28">
        <f>SUM(H163,O163)</f>
        <v>1622.2</v>
      </c>
      <c r="V163" s="28">
        <f>U163-T163</f>
        <v>0</v>
      </c>
      <c r="W163" s="155">
        <f>IFERROR(100%*(U163/T163),"")</f>
        <v>1</v>
      </c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</row>
    <row r="164" spans="1:196" s="77" customFormat="1" ht="66" customHeight="1" x14ac:dyDescent="0.3">
      <c r="A164" s="154"/>
      <c r="B164" s="55"/>
      <c r="C164" s="55"/>
      <c r="D164" s="55"/>
      <c r="E164" s="310" t="s">
        <v>340</v>
      </c>
      <c r="F164" s="31">
        <v>2300</v>
      </c>
      <c r="G164" s="32">
        <v>2300</v>
      </c>
      <c r="H164" s="32">
        <v>2300</v>
      </c>
      <c r="I164" s="41">
        <f t="shared" si="162"/>
        <v>3.2879392811964335E-3</v>
      </c>
      <c r="J164" s="15">
        <f t="shared" si="135"/>
        <v>0</v>
      </c>
      <c r="K164" s="155">
        <f t="shared" si="143"/>
        <v>1</v>
      </c>
      <c r="L164" s="175">
        <v>1320</v>
      </c>
      <c r="M164" s="28">
        <v>1320</v>
      </c>
      <c r="N164" s="28">
        <v>1320</v>
      </c>
      <c r="O164" s="38">
        <v>1320</v>
      </c>
      <c r="P164" s="14">
        <f t="shared" si="163"/>
        <v>0</v>
      </c>
      <c r="Q164" s="145">
        <f t="shared" ref="Q164" si="173">IFERROR(100%*(O164/N164),"")</f>
        <v>1</v>
      </c>
      <c r="R164" s="190">
        <f t="shared" si="68"/>
        <v>3620</v>
      </c>
      <c r="S164" s="28">
        <f t="shared" si="69"/>
        <v>3620</v>
      </c>
      <c r="T164" s="28">
        <f t="shared" si="70"/>
        <v>3620</v>
      </c>
      <c r="U164" s="28">
        <f t="shared" si="70"/>
        <v>3620</v>
      </c>
      <c r="V164" s="28">
        <f t="shared" si="71"/>
        <v>0</v>
      </c>
      <c r="W164" s="155">
        <f t="shared" si="96"/>
        <v>1</v>
      </c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</row>
    <row r="165" spans="1:196" s="231" customFormat="1" ht="26.25" hidden="1" customHeight="1" x14ac:dyDescent="0.3">
      <c r="A165" s="232"/>
      <c r="B165" s="233"/>
      <c r="C165" s="233"/>
      <c r="D165" s="233"/>
      <c r="E165" s="312" t="s">
        <v>344</v>
      </c>
      <c r="F165" s="144">
        <v>587</v>
      </c>
      <c r="G165" s="38">
        <v>587</v>
      </c>
      <c r="H165" s="234">
        <v>587</v>
      </c>
      <c r="I165" s="225">
        <f t="shared" si="162"/>
        <v>8.3913928611404622E-4</v>
      </c>
      <c r="J165" s="15">
        <f t="shared" si="135"/>
        <v>0</v>
      </c>
      <c r="K165" s="155">
        <f t="shared" si="143"/>
        <v>1</v>
      </c>
      <c r="L165" s="234">
        <v>2208.4</v>
      </c>
      <c r="M165" s="38">
        <v>2208.4</v>
      </c>
      <c r="N165" s="38">
        <v>2208.4</v>
      </c>
      <c r="O165" s="38"/>
      <c r="P165" s="14">
        <f t="shared" si="163"/>
        <v>-2208.4</v>
      </c>
      <c r="Q165" s="145">
        <f t="shared" ref="Q165:Q167" si="174">IFERROR(100%*(O165/N165),"")</f>
        <v>0</v>
      </c>
      <c r="R165" s="228">
        <f t="shared" ref="R165" si="175">SUM(F165,L165)</f>
        <v>2795.4</v>
      </c>
      <c r="S165" s="226">
        <f t="shared" ref="S165" si="176">SUM(F165,M165)</f>
        <v>2795.4</v>
      </c>
      <c r="T165" s="226">
        <f t="shared" ref="T165" si="177">SUM(G165,N165)</f>
        <v>2795.4</v>
      </c>
      <c r="U165" s="226">
        <f t="shared" ref="U165" si="178">SUM(H165,O165)</f>
        <v>587</v>
      </c>
      <c r="V165" s="226">
        <f t="shared" ref="V165" si="179">U165-T165</f>
        <v>-2208.4</v>
      </c>
      <c r="W165" s="227">
        <f t="shared" ref="W165" si="180">IFERROR(100%*(U165/T165),"")</f>
        <v>0.20998783716105029</v>
      </c>
      <c r="X165" s="229"/>
      <c r="Y165" s="229"/>
      <c r="Z165" s="229"/>
      <c r="AA165" s="229"/>
      <c r="AB165" s="229"/>
      <c r="AC165" s="229"/>
      <c r="AD165" s="229"/>
      <c r="AE165" s="229"/>
      <c r="AF165" s="229"/>
      <c r="AG165" s="229"/>
      <c r="AH165" s="229"/>
      <c r="AI165" s="229"/>
      <c r="AJ165" s="229"/>
      <c r="AK165" s="229"/>
      <c r="AL165" s="229"/>
      <c r="AM165" s="229"/>
      <c r="AN165" s="229"/>
      <c r="AO165" s="229"/>
      <c r="AP165" s="229"/>
      <c r="AQ165" s="229"/>
      <c r="AR165" s="230"/>
      <c r="AS165" s="230"/>
      <c r="AT165" s="230"/>
      <c r="AU165" s="230"/>
      <c r="AV165" s="230"/>
      <c r="AW165" s="230"/>
      <c r="AX165" s="230"/>
      <c r="AY165" s="230"/>
      <c r="AZ165" s="230"/>
      <c r="BA165" s="230"/>
      <c r="BB165" s="230"/>
      <c r="BC165" s="230"/>
      <c r="BD165" s="230"/>
      <c r="BE165" s="230"/>
      <c r="BF165" s="230"/>
      <c r="BG165" s="230"/>
      <c r="BH165" s="230"/>
      <c r="BI165" s="230"/>
      <c r="BJ165" s="230"/>
      <c r="BK165" s="230"/>
      <c r="BL165" s="230"/>
      <c r="BM165" s="230"/>
      <c r="BN165" s="230"/>
      <c r="BO165" s="230"/>
      <c r="BP165" s="230"/>
      <c r="BQ165" s="230"/>
      <c r="BR165" s="230"/>
      <c r="BS165" s="230"/>
      <c r="BT165" s="230"/>
      <c r="BU165" s="230"/>
      <c r="BV165" s="230"/>
      <c r="BW165" s="230"/>
      <c r="BX165" s="230"/>
      <c r="BY165" s="230"/>
      <c r="BZ165" s="230"/>
      <c r="CA165" s="230"/>
      <c r="CB165" s="230"/>
      <c r="CC165" s="230"/>
      <c r="CD165" s="230"/>
      <c r="CE165" s="230"/>
      <c r="CF165" s="230"/>
      <c r="CG165" s="230"/>
      <c r="CH165" s="230"/>
      <c r="CI165" s="230"/>
      <c r="CJ165" s="230"/>
      <c r="CK165" s="230"/>
      <c r="CL165" s="230"/>
      <c r="CM165" s="230"/>
      <c r="CN165" s="230"/>
      <c r="CO165" s="230"/>
      <c r="CP165" s="230"/>
      <c r="CQ165" s="230"/>
      <c r="CR165" s="230"/>
      <c r="CS165" s="230"/>
      <c r="CT165" s="230"/>
      <c r="CU165" s="230"/>
      <c r="CV165" s="230"/>
      <c r="CW165" s="230"/>
      <c r="CX165" s="230"/>
      <c r="CY165" s="230"/>
      <c r="CZ165" s="230"/>
      <c r="DA165" s="230"/>
      <c r="DB165" s="230"/>
      <c r="DC165" s="230"/>
      <c r="DD165" s="230"/>
      <c r="DE165" s="230"/>
      <c r="DF165" s="230"/>
      <c r="DG165" s="230"/>
      <c r="DH165" s="230"/>
      <c r="DI165" s="230"/>
      <c r="DJ165" s="230"/>
      <c r="DK165" s="230"/>
      <c r="DL165" s="230"/>
      <c r="DM165" s="230"/>
      <c r="DN165" s="230"/>
      <c r="DO165" s="230"/>
      <c r="DP165" s="230"/>
      <c r="DQ165" s="230"/>
      <c r="DR165" s="230"/>
      <c r="DS165" s="230"/>
      <c r="DT165" s="230"/>
      <c r="DU165" s="230"/>
      <c r="DV165" s="230"/>
      <c r="DW165" s="230"/>
      <c r="DX165" s="230"/>
      <c r="DY165" s="230"/>
      <c r="DZ165" s="230"/>
      <c r="EA165" s="230"/>
      <c r="EB165" s="230"/>
      <c r="EC165" s="230"/>
      <c r="ED165" s="230"/>
      <c r="EE165" s="230"/>
      <c r="EF165" s="230"/>
      <c r="EG165" s="230"/>
      <c r="EH165" s="230"/>
      <c r="EI165" s="230"/>
      <c r="EJ165" s="230"/>
      <c r="EK165" s="230"/>
      <c r="EL165" s="230"/>
      <c r="EM165" s="230"/>
      <c r="EN165" s="230"/>
      <c r="EO165" s="230"/>
      <c r="EP165" s="230"/>
      <c r="EQ165" s="230"/>
      <c r="ER165" s="230"/>
      <c r="ES165" s="230"/>
      <c r="ET165" s="230"/>
      <c r="EU165" s="230"/>
      <c r="EV165" s="230"/>
      <c r="EW165" s="230"/>
      <c r="EX165" s="230"/>
      <c r="EY165" s="230"/>
      <c r="EZ165" s="230"/>
      <c r="FA165" s="230"/>
      <c r="FB165" s="230"/>
      <c r="FC165" s="230"/>
      <c r="FD165" s="230"/>
      <c r="FE165" s="230"/>
      <c r="FF165" s="230"/>
      <c r="FG165" s="230"/>
      <c r="FH165" s="230"/>
      <c r="FI165" s="230"/>
      <c r="FJ165" s="230"/>
      <c r="FK165" s="230"/>
      <c r="FL165" s="230"/>
      <c r="FM165" s="230"/>
      <c r="FN165" s="230"/>
      <c r="FO165" s="230"/>
      <c r="FP165" s="230"/>
      <c r="FQ165" s="230"/>
      <c r="FR165" s="230"/>
      <c r="FS165" s="230"/>
      <c r="FT165" s="230"/>
      <c r="FU165" s="230"/>
      <c r="FV165" s="230"/>
      <c r="FW165" s="230"/>
      <c r="FX165" s="230"/>
      <c r="FY165" s="230"/>
      <c r="FZ165" s="230"/>
      <c r="GA165" s="230"/>
      <c r="GB165" s="230"/>
      <c r="GC165" s="230"/>
      <c r="GD165" s="230"/>
      <c r="GE165" s="230"/>
      <c r="GF165" s="230"/>
      <c r="GG165" s="230"/>
      <c r="GH165" s="230"/>
      <c r="GI165" s="230"/>
      <c r="GJ165" s="230"/>
      <c r="GK165" s="230"/>
      <c r="GL165" s="230"/>
      <c r="GM165" s="230"/>
      <c r="GN165" s="230"/>
    </row>
    <row r="166" spans="1:196" s="77" customFormat="1" ht="69" customHeight="1" x14ac:dyDescent="0.3">
      <c r="A166" s="150"/>
      <c r="B166" s="49"/>
      <c r="C166" s="49"/>
      <c r="D166" s="49"/>
      <c r="E166" s="310" t="s">
        <v>343</v>
      </c>
      <c r="F166" s="31">
        <v>589.6</v>
      </c>
      <c r="G166" s="32">
        <v>589.6</v>
      </c>
      <c r="H166" s="32">
        <v>589.6</v>
      </c>
      <c r="I166" s="41">
        <f t="shared" si="162"/>
        <v>8.4285608704061615E-4</v>
      </c>
      <c r="J166" s="15">
        <f t="shared" si="135"/>
        <v>0</v>
      </c>
      <c r="K166" s="155">
        <f t="shared" si="143"/>
        <v>1</v>
      </c>
      <c r="L166" s="175">
        <v>140.4</v>
      </c>
      <c r="M166" s="28">
        <v>140.4</v>
      </c>
      <c r="N166" s="28">
        <v>140.4</v>
      </c>
      <c r="O166" s="32">
        <v>140.4</v>
      </c>
      <c r="P166" s="14">
        <f t="shared" si="163"/>
        <v>0</v>
      </c>
      <c r="Q166" s="145">
        <f t="shared" si="174"/>
        <v>1</v>
      </c>
      <c r="R166" s="27">
        <f t="shared" ref="R166:R170" si="181">SUM(F166,L166)</f>
        <v>730</v>
      </c>
      <c r="S166" s="28">
        <f t="shared" si="69"/>
        <v>730</v>
      </c>
      <c r="T166" s="28">
        <f t="shared" si="69"/>
        <v>730</v>
      </c>
      <c r="U166" s="28">
        <f t="shared" si="69"/>
        <v>730</v>
      </c>
      <c r="V166" s="143">
        <f t="shared" ref="V166:V170" si="182">U166-T166</f>
        <v>0</v>
      </c>
      <c r="W166" s="155">
        <f t="shared" si="96"/>
        <v>1</v>
      </c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</row>
    <row r="167" spans="1:196" s="77" customFormat="1" ht="119.25" hidden="1" customHeight="1" x14ac:dyDescent="0.3">
      <c r="A167" s="150"/>
      <c r="B167" s="49"/>
      <c r="C167" s="49"/>
      <c r="D167" s="49"/>
      <c r="E167" s="310" t="s">
        <v>362</v>
      </c>
      <c r="F167" s="31"/>
      <c r="G167" s="307"/>
      <c r="H167" s="32"/>
      <c r="I167" s="41">
        <f t="shared" si="162"/>
        <v>0</v>
      </c>
      <c r="J167" s="15">
        <f t="shared" si="135"/>
        <v>0</v>
      </c>
      <c r="K167" s="155" t="str">
        <f t="shared" si="143"/>
        <v/>
      </c>
      <c r="L167" s="175"/>
      <c r="M167" s="28"/>
      <c r="N167" s="28"/>
      <c r="O167" s="32"/>
      <c r="P167" s="14">
        <f t="shared" si="163"/>
        <v>0</v>
      </c>
      <c r="Q167" s="145" t="str">
        <f t="shared" si="174"/>
        <v/>
      </c>
      <c r="R167" s="27">
        <f t="shared" si="181"/>
        <v>0</v>
      </c>
      <c r="S167" s="28">
        <f>SUM(F167,M167)</f>
        <v>0</v>
      </c>
      <c r="T167" s="28">
        <f t="shared" si="69"/>
        <v>0</v>
      </c>
      <c r="U167" s="28">
        <f t="shared" si="69"/>
        <v>0</v>
      </c>
      <c r="V167" s="143">
        <f t="shared" si="182"/>
        <v>0</v>
      </c>
      <c r="W167" s="155" t="str">
        <f t="shared" si="96"/>
        <v/>
      </c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</row>
    <row r="168" spans="1:196" s="231" customFormat="1" ht="70.5" customHeight="1" x14ac:dyDescent="0.3">
      <c r="A168" s="232"/>
      <c r="B168" s="233"/>
      <c r="C168" s="233"/>
      <c r="D168" s="233"/>
      <c r="E168" s="312" t="s">
        <v>361</v>
      </c>
      <c r="F168" s="144">
        <v>1718</v>
      </c>
      <c r="G168" s="38">
        <v>1718</v>
      </c>
      <c r="H168" s="234">
        <v>1717.9</v>
      </c>
      <c r="I168" s="225">
        <f>H168/$H$6</f>
        <v>2.4558047352901537E-3</v>
      </c>
      <c r="J168" s="28">
        <f t="shared" si="135"/>
        <v>-9.9999999999909051E-2</v>
      </c>
      <c r="K168" s="155">
        <f>IFERROR(100%*(H168/G168),"")</f>
        <v>0.99994179278230511</v>
      </c>
      <c r="L168" s="234">
        <v>4073.6</v>
      </c>
      <c r="M168" s="38">
        <v>4073.6</v>
      </c>
      <c r="N168" s="38">
        <v>4073.6</v>
      </c>
      <c r="O168" s="38">
        <v>3000</v>
      </c>
      <c r="P168" s="28">
        <f t="shared" si="163"/>
        <v>-1073.5999999999999</v>
      </c>
      <c r="Q168" s="145">
        <f>IFERROR(100%*(O168/N168),"")</f>
        <v>0.73644933228593878</v>
      </c>
      <c r="R168" s="228">
        <f>SUM(F168,L168)</f>
        <v>5791.6</v>
      </c>
      <c r="S168" s="226">
        <f>SUM(F168,M168)</f>
        <v>5791.6</v>
      </c>
      <c r="T168" s="226">
        <f>SUM(G168,N168)</f>
        <v>5791.6</v>
      </c>
      <c r="U168" s="226">
        <f>SUM(H168,O168)</f>
        <v>4717.8999999999996</v>
      </c>
      <c r="V168" s="226">
        <f>U168-T168</f>
        <v>-1073.7000000000007</v>
      </c>
      <c r="W168" s="227">
        <f>IFERROR(100%*(U168/T168),"")</f>
        <v>0.81461081566406512</v>
      </c>
      <c r="X168" s="229"/>
      <c r="Y168" s="229"/>
      <c r="Z168" s="229"/>
      <c r="AA168" s="229"/>
      <c r="AB168" s="229"/>
      <c r="AC168" s="229"/>
      <c r="AD168" s="229"/>
      <c r="AE168" s="229"/>
      <c r="AF168" s="229"/>
      <c r="AG168" s="229"/>
      <c r="AH168" s="229"/>
      <c r="AI168" s="229"/>
      <c r="AJ168" s="229"/>
      <c r="AK168" s="229"/>
      <c r="AL168" s="229"/>
      <c r="AM168" s="229"/>
      <c r="AN168" s="229"/>
      <c r="AO168" s="229"/>
      <c r="AP168" s="229"/>
      <c r="AQ168" s="229"/>
      <c r="AR168" s="230"/>
      <c r="AS168" s="230"/>
      <c r="AT168" s="230"/>
      <c r="AU168" s="230"/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0"/>
      <c r="BN168" s="230"/>
      <c r="BO168" s="230"/>
      <c r="BP168" s="230"/>
      <c r="BQ168" s="230"/>
      <c r="BR168" s="230"/>
      <c r="BS168" s="230"/>
      <c r="BT168" s="230"/>
      <c r="BU168" s="230"/>
      <c r="BV168" s="230"/>
      <c r="BW168" s="230"/>
      <c r="BX168" s="230"/>
      <c r="BY168" s="230"/>
      <c r="BZ168" s="230"/>
      <c r="CA168" s="230"/>
      <c r="CB168" s="230"/>
      <c r="CC168" s="230"/>
      <c r="CD168" s="230"/>
      <c r="CE168" s="230"/>
      <c r="CF168" s="230"/>
      <c r="CG168" s="230"/>
      <c r="CH168" s="230"/>
      <c r="CI168" s="230"/>
      <c r="CJ168" s="230"/>
      <c r="CK168" s="230"/>
      <c r="CL168" s="230"/>
      <c r="CM168" s="230"/>
      <c r="CN168" s="230"/>
      <c r="CO168" s="230"/>
      <c r="CP168" s="230"/>
      <c r="CQ168" s="230"/>
      <c r="CR168" s="230"/>
      <c r="CS168" s="230"/>
      <c r="CT168" s="230"/>
      <c r="CU168" s="230"/>
      <c r="CV168" s="230"/>
      <c r="CW168" s="230"/>
      <c r="CX168" s="230"/>
      <c r="CY168" s="230"/>
      <c r="CZ168" s="230"/>
      <c r="DA168" s="230"/>
      <c r="DB168" s="230"/>
      <c r="DC168" s="230"/>
      <c r="DD168" s="230"/>
      <c r="DE168" s="230"/>
      <c r="DF168" s="230"/>
      <c r="DG168" s="230"/>
      <c r="DH168" s="230"/>
      <c r="DI168" s="230"/>
      <c r="DJ168" s="230"/>
      <c r="DK168" s="230"/>
      <c r="DL168" s="230"/>
      <c r="DM168" s="230"/>
      <c r="DN168" s="230"/>
      <c r="DO168" s="230"/>
      <c r="DP168" s="230"/>
      <c r="DQ168" s="230"/>
      <c r="DR168" s="230"/>
      <c r="DS168" s="230"/>
      <c r="DT168" s="230"/>
      <c r="DU168" s="230"/>
      <c r="DV168" s="230"/>
      <c r="DW168" s="230"/>
      <c r="DX168" s="230"/>
      <c r="DY168" s="230"/>
      <c r="DZ168" s="230"/>
      <c r="EA168" s="230"/>
      <c r="EB168" s="230"/>
      <c r="EC168" s="230"/>
      <c r="ED168" s="230"/>
      <c r="EE168" s="230"/>
      <c r="EF168" s="230"/>
      <c r="EG168" s="230"/>
      <c r="EH168" s="230"/>
      <c r="EI168" s="230"/>
      <c r="EJ168" s="230"/>
      <c r="EK168" s="230"/>
      <c r="EL168" s="230"/>
      <c r="EM168" s="230"/>
      <c r="EN168" s="230"/>
      <c r="EO168" s="230"/>
      <c r="EP168" s="230"/>
      <c r="EQ168" s="230"/>
      <c r="ER168" s="230"/>
      <c r="ES168" s="230"/>
      <c r="ET168" s="230"/>
      <c r="EU168" s="230"/>
      <c r="EV168" s="230"/>
      <c r="EW168" s="230"/>
      <c r="EX168" s="230"/>
      <c r="EY168" s="230"/>
      <c r="EZ168" s="230"/>
      <c r="FA168" s="230"/>
      <c r="FB168" s="230"/>
      <c r="FC168" s="230"/>
      <c r="FD168" s="230"/>
      <c r="FE168" s="230"/>
      <c r="FF168" s="230"/>
      <c r="FG168" s="230"/>
      <c r="FH168" s="230"/>
      <c r="FI168" s="230"/>
      <c r="FJ168" s="230"/>
      <c r="FK168" s="230"/>
      <c r="FL168" s="230"/>
      <c r="FM168" s="230"/>
      <c r="FN168" s="230"/>
      <c r="FO168" s="230"/>
      <c r="FP168" s="230"/>
      <c r="FQ168" s="230"/>
      <c r="FR168" s="230"/>
      <c r="FS168" s="230"/>
      <c r="FT168" s="230"/>
      <c r="FU168" s="230"/>
      <c r="FV168" s="230"/>
      <c r="FW168" s="230"/>
      <c r="FX168" s="230"/>
      <c r="FY168" s="230"/>
      <c r="FZ168" s="230"/>
      <c r="GA168" s="230"/>
      <c r="GB168" s="230"/>
      <c r="GC168" s="230"/>
      <c r="GD168" s="230"/>
      <c r="GE168" s="230"/>
      <c r="GF168" s="230"/>
      <c r="GG168" s="230"/>
      <c r="GH168" s="230"/>
      <c r="GI168" s="230"/>
      <c r="GJ168" s="230"/>
      <c r="GK168" s="230"/>
      <c r="GL168" s="230"/>
      <c r="GM168" s="230"/>
      <c r="GN168" s="230"/>
    </row>
    <row r="169" spans="1:196" s="77" customFormat="1" ht="66" customHeight="1" x14ac:dyDescent="0.3">
      <c r="A169" s="150"/>
      <c r="B169" s="49"/>
      <c r="C169" s="49"/>
      <c r="D169" s="49"/>
      <c r="E169" s="310" t="s">
        <v>363</v>
      </c>
      <c r="F169" s="306"/>
      <c r="G169" s="292"/>
      <c r="H169" s="32"/>
      <c r="I169" s="41"/>
      <c r="J169" s="15">
        <f t="shared" si="135"/>
        <v>0</v>
      </c>
      <c r="K169" s="155"/>
      <c r="L169" s="143">
        <v>1452.8</v>
      </c>
      <c r="M169" s="300">
        <v>1452.8</v>
      </c>
      <c r="N169" s="300">
        <v>1452.8</v>
      </c>
      <c r="O169" s="307">
        <v>1452.8</v>
      </c>
      <c r="P169" s="14">
        <f t="shared" si="163"/>
        <v>0</v>
      </c>
      <c r="Q169" s="145">
        <f t="shared" ref="Q169:Q170" si="183">IFERROR(100%*(O169/N169),"")</f>
        <v>1</v>
      </c>
      <c r="R169" s="27">
        <f t="shared" si="181"/>
        <v>1452.8</v>
      </c>
      <c r="S169" s="28">
        <f t="shared" ref="S169:S170" si="184">SUM(F169,M169)</f>
        <v>1452.8</v>
      </c>
      <c r="T169" s="28">
        <f t="shared" si="69"/>
        <v>1452.8</v>
      </c>
      <c r="U169" s="28">
        <f t="shared" si="69"/>
        <v>1452.8</v>
      </c>
      <c r="V169" s="143">
        <f t="shared" si="182"/>
        <v>0</v>
      </c>
      <c r="W169" s="155">
        <f t="shared" si="96"/>
        <v>1</v>
      </c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</row>
    <row r="170" spans="1:196" s="77" customFormat="1" ht="68.25" customHeight="1" x14ac:dyDescent="0.3">
      <c r="A170" s="150"/>
      <c r="B170" s="49"/>
      <c r="C170" s="49"/>
      <c r="D170" s="49"/>
      <c r="E170" s="310" t="s">
        <v>364</v>
      </c>
      <c r="F170" s="306"/>
      <c r="G170" s="292"/>
      <c r="H170" s="32"/>
      <c r="I170" s="41"/>
      <c r="J170" s="15">
        <f t="shared" si="135"/>
        <v>0</v>
      </c>
      <c r="K170" s="155"/>
      <c r="L170" s="143">
        <v>1000</v>
      </c>
      <c r="M170" s="300">
        <v>1000</v>
      </c>
      <c r="N170" s="300">
        <v>1000</v>
      </c>
      <c r="O170" s="307">
        <v>1000</v>
      </c>
      <c r="P170" s="14">
        <f t="shared" si="163"/>
        <v>0</v>
      </c>
      <c r="Q170" s="145">
        <f t="shared" si="183"/>
        <v>1</v>
      </c>
      <c r="R170" s="27">
        <f t="shared" si="181"/>
        <v>1000</v>
      </c>
      <c r="S170" s="28">
        <f t="shared" si="184"/>
        <v>1000</v>
      </c>
      <c r="T170" s="28">
        <f t="shared" si="69"/>
        <v>1000</v>
      </c>
      <c r="U170" s="28">
        <f t="shared" si="69"/>
        <v>1000</v>
      </c>
      <c r="V170" s="143">
        <f t="shared" si="182"/>
        <v>0</v>
      </c>
      <c r="W170" s="155">
        <f t="shared" si="96"/>
        <v>1</v>
      </c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</row>
    <row r="171" spans="1:196" s="77" customFormat="1" ht="60.75" customHeight="1" x14ac:dyDescent="0.3">
      <c r="A171" s="150"/>
      <c r="B171" s="49"/>
      <c r="C171" s="49"/>
      <c r="D171" s="49"/>
      <c r="E171" s="313" t="s">
        <v>341</v>
      </c>
      <c r="F171" s="31">
        <v>496</v>
      </c>
      <c r="G171" s="32">
        <v>496</v>
      </c>
      <c r="H171" s="32">
        <v>496</v>
      </c>
      <c r="I171" s="41">
        <f>H171/$H$6</f>
        <v>7.0905125368410046E-4</v>
      </c>
      <c r="J171" s="15">
        <f t="shared" si="135"/>
        <v>0</v>
      </c>
      <c r="K171" s="155">
        <f>IFERROR(100%*(H171/G171),"")</f>
        <v>1</v>
      </c>
      <c r="L171" s="175">
        <v>99</v>
      </c>
      <c r="M171" s="28">
        <v>99</v>
      </c>
      <c r="N171" s="28">
        <v>99</v>
      </c>
      <c r="O171" s="32">
        <v>99</v>
      </c>
      <c r="P171" s="14">
        <f t="shared" si="163"/>
        <v>0</v>
      </c>
      <c r="Q171" s="145">
        <f>IFERROR(100%*(O171/N171),"")</f>
        <v>1</v>
      </c>
      <c r="R171" s="190">
        <f>SUM(F171,L171)</f>
        <v>595</v>
      </c>
      <c r="S171" s="28">
        <f>SUM(F171,M171)</f>
        <v>595</v>
      </c>
      <c r="T171" s="28">
        <f>SUM(G171,N171)</f>
        <v>595</v>
      </c>
      <c r="U171" s="28">
        <f>SUM(H171,O171)</f>
        <v>595</v>
      </c>
      <c r="V171" s="28">
        <f>U171-T171</f>
        <v>0</v>
      </c>
      <c r="W171" s="155">
        <f>IFERROR(100%*(U171/T171),"")</f>
        <v>1</v>
      </c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</row>
    <row r="172" spans="1:196" s="1" customFormat="1" ht="38.25" customHeight="1" x14ac:dyDescent="0.3">
      <c r="A172" s="329" t="s">
        <v>5</v>
      </c>
      <c r="B172" s="330"/>
      <c r="C172" s="330"/>
      <c r="D172" s="330"/>
      <c r="E172" s="331"/>
      <c r="F172" s="184">
        <f>SUM(F49,F9,F36,F69,F74,F80,F81,F82,F83,F84,F97,F134,F145:F146,F161)</f>
        <v>964883.89999999991</v>
      </c>
      <c r="G172" s="140">
        <f>SUM(G49,G9,G36,G69,G74,G80,G81,G82,G83,G84,G97,G134,G145:G146,G161)</f>
        <v>764875.59999999974</v>
      </c>
      <c r="H172" s="14">
        <f>SUM(H49,H9,H36,H69,H74,H80,H81,H82,H83,H84,H97,H134,H145:H146,H161)</f>
        <v>699526.29999999981</v>
      </c>
      <c r="I172" s="24">
        <f t="shared" si="162"/>
        <v>1</v>
      </c>
      <c r="J172" s="14">
        <f>SUM(J49,J9,J36,J69,J74,J80,J81,J82,J83,J84,J97,J134,J145:J146,J161)</f>
        <v>-65349.299999999974</v>
      </c>
      <c r="K172" s="151">
        <f t="shared" si="143"/>
        <v>0.91456218501413833</v>
      </c>
      <c r="L172" s="21">
        <f>SUM(L49,L9,L36,L69,L74,L80,L81,L82,L83,L84,L97,L134,L145:L146,L161)</f>
        <v>131410.29999999999</v>
      </c>
      <c r="M172" s="141">
        <f>SUM(M49,M9,M36,M69,M74,M80,M81,M82,M83,M84,M97,M134,M145:M146,M161)</f>
        <v>198238.89999999997</v>
      </c>
      <c r="N172" s="14">
        <f>SUM(N49,N9,N36,N69,N74,N80,N81,N82,N83,N84,N97,N134,N145:N146,N161)</f>
        <v>181496.39999999997</v>
      </c>
      <c r="O172" s="141">
        <f>SUM(O49,O9,O36,O69,O74,O80,O81,O82,O83,O84,O97,O134,O145:O146,O161)</f>
        <v>110506.79999999997</v>
      </c>
      <c r="P172" s="14">
        <f t="shared" si="163"/>
        <v>-70989.599999999991</v>
      </c>
      <c r="Q172" s="186">
        <f t="shared" si="164"/>
        <v>0.60886496922252997</v>
      </c>
      <c r="R172" s="184">
        <f>SUM(R49,R9,R36,R69,R74,R80,R81,R82,R83,R84,R97,R134,R145:R146,R161)</f>
        <v>1096294.1999999997</v>
      </c>
      <c r="S172" s="141">
        <f>SUM(S49,S9,S36,S69,S74,S80,S81,S82,S83,S84,S97,S134,S145:S146,S161)</f>
        <v>1163122.8</v>
      </c>
      <c r="T172" s="141">
        <f>SUM(T49,T9,T36,T69,T74,T80,T81,T82,T83,T84,T97,T134,T145:T146,T161)</f>
        <v>946372.00000000012</v>
      </c>
      <c r="U172" s="14">
        <f>SUM(U49,U9,U36,U69,U74,U80,U81,U82,U83,U84,U97,U134,U145:U146,U161)</f>
        <v>810033.09999999986</v>
      </c>
      <c r="V172" s="140">
        <f>SUM(V49,V9,V36,V69,V74,V80,V81,V82,V83,V84,V97,V134,V145:V146,V161)</f>
        <v>-136338.89999999997</v>
      </c>
      <c r="W172" s="151">
        <f t="shared" si="96"/>
        <v>0.85593519250358185</v>
      </c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</row>
    <row r="173" spans="1:196" s="94" customFormat="1" ht="1.5" hidden="1" customHeight="1" x14ac:dyDescent="0.25">
      <c r="A173" s="150">
        <v>15</v>
      </c>
      <c r="B173" s="90">
        <v>250909</v>
      </c>
      <c r="C173" s="90">
        <v>8821</v>
      </c>
      <c r="D173" s="90">
        <v>1060</v>
      </c>
      <c r="E173" s="172" t="s">
        <v>280</v>
      </c>
      <c r="F173" s="29"/>
      <c r="G173" s="36"/>
      <c r="H173" s="36"/>
      <c r="I173" s="24">
        <f t="shared" si="162"/>
        <v>0</v>
      </c>
      <c r="J173" s="15">
        <f t="shared" si="135"/>
        <v>0</v>
      </c>
      <c r="K173" s="151" t="str">
        <f t="shared" si="143"/>
        <v/>
      </c>
      <c r="L173" s="174"/>
      <c r="M173" s="15"/>
      <c r="N173" s="15"/>
      <c r="O173" s="30"/>
      <c r="P173" s="14">
        <f t="shared" si="163"/>
        <v>0</v>
      </c>
      <c r="Q173" s="186" t="str">
        <f t="shared" si="164"/>
        <v/>
      </c>
      <c r="R173" s="189">
        <f>SUM(F173,L173)</f>
        <v>0</v>
      </c>
      <c r="S173" s="15">
        <f t="shared" si="69"/>
        <v>0</v>
      </c>
      <c r="T173" s="15">
        <f t="shared" ref="T173" si="185">SUM(G173,N173)</f>
        <v>0</v>
      </c>
      <c r="U173" s="15">
        <f t="shared" ref="U173" si="186">SUM(H173,O173)</f>
        <v>0</v>
      </c>
      <c r="V173" s="15">
        <f>U173-T173</f>
        <v>0</v>
      </c>
      <c r="W173" s="151" t="str">
        <f t="shared" si="96"/>
        <v/>
      </c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</row>
    <row r="174" spans="1:196" s="94" customFormat="1" ht="60" customHeight="1" x14ac:dyDescent="0.3">
      <c r="A174" s="150">
        <v>16</v>
      </c>
      <c r="B174" s="90">
        <v>250909</v>
      </c>
      <c r="C174" s="90">
        <v>8822</v>
      </c>
      <c r="D174" s="90">
        <v>1060</v>
      </c>
      <c r="E174" s="289" t="s">
        <v>326</v>
      </c>
      <c r="F174" s="35"/>
      <c r="G174" s="36"/>
      <c r="H174" s="36"/>
      <c r="I174" s="24">
        <f t="shared" si="162"/>
        <v>0</v>
      </c>
      <c r="J174" s="15">
        <f t="shared" si="135"/>
        <v>0</v>
      </c>
      <c r="K174" s="151" t="str">
        <f t="shared" si="143"/>
        <v/>
      </c>
      <c r="L174" s="174"/>
      <c r="M174" s="15"/>
      <c r="N174" s="15"/>
      <c r="O174" s="30">
        <v>-58.2</v>
      </c>
      <c r="P174" s="15">
        <f t="shared" si="163"/>
        <v>-58.2</v>
      </c>
      <c r="Q174" s="186" t="str">
        <f t="shared" si="164"/>
        <v/>
      </c>
      <c r="R174" s="189">
        <f>SUM(F174,L174)</f>
        <v>0</v>
      </c>
      <c r="S174" s="15" t="s">
        <v>181</v>
      </c>
      <c r="T174" s="15">
        <f t="shared" ref="T174:U175" si="187">SUM(G174,N174)</f>
        <v>0</v>
      </c>
      <c r="U174" s="15">
        <f t="shared" si="187"/>
        <v>-58.2</v>
      </c>
      <c r="V174" s="15">
        <f>U174-T174</f>
        <v>-58.2</v>
      </c>
      <c r="W174" s="151" t="str">
        <f t="shared" si="96"/>
        <v/>
      </c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/>
      <c r="FW174" s="92"/>
      <c r="FX174" s="92"/>
      <c r="FY174" s="92"/>
      <c r="FZ174" s="92"/>
      <c r="GA174" s="92"/>
      <c r="GB174" s="92"/>
      <c r="GC174" s="92"/>
      <c r="GD174" s="92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</row>
    <row r="175" spans="1:196" s="98" customFormat="1" ht="40.5" customHeight="1" x14ac:dyDescent="0.3">
      <c r="A175" s="162"/>
      <c r="B175" s="163"/>
      <c r="C175" s="163"/>
      <c r="D175" s="163"/>
      <c r="E175" s="298" t="s">
        <v>33</v>
      </c>
      <c r="F175" s="215">
        <f>SUM(F172:F174)</f>
        <v>964883.89999999991</v>
      </c>
      <c r="G175" s="164">
        <f>SUM(G172:G174)</f>
        <v>764875.59999999974</v>
      </c>
      <c r="H175" s="164">
        <f>SUM(H172:H174)</f>
        <v>699526.29999999981</v>
      </c>
      <c r="I175" s="165">
        <f t="shared" si="162"/>
        <v>1</v>
      </c>
      <c r="J175" s="166">
        <f t="shared" si="135"/>
        <v>-65349.29999999993</v>
      </c>
      <c r="K175" s="167">
        <f t="shared" si="143"/>
        <v>0.91456218501413833</v>
      </c>
      <c r="L175" s="216">
        <f>SUM(L172:L174)</f>
        <v>131410.29999999999</v>
      </c>
      <c r="M175" s="164">
        <f>SUM(M172:M174)</f>
        <v>198238.89999999997</v>
      </c>
      <c r="N175" s="308">
        <f>SUM(N172:N174)</f>
        <v>181496.39999999997</v>
      </c>
      <c r="O175" s="164">
        <f>SUM(O172:O174)</f>
        <v>110448.59999999998</v>
      </c>
      <c r="P175" s="166">
        <f t="shared" si="163"/>
        <v>-71047.799999999988</v>
      </c>
      <c r="Q175" s="187">
        <f t="shared" si="164"/>
        <v>0.60854430170515783</v>
      </c>
      <c r="R175" s="217">
        <f>SUM(F175,L175)</f>
        <v>1096294.2</v>
      </c>
      <c r="S175" s="166">
        <f>SUM(F175,M175)</f>
        <v>1163122.7999999998</v>
      </c>
      <c r="T175" s="166">
        <f>SUM(G175,N175)</f>
        <v>946371.99999999977</v>
      </c>
      <c r="U175" s="166">
        <f t="shared" si="187"/>
        <v>809974.89999999979</v>
      </c>
      <c r="V175" s="166">
        <f>U175-T175</f>
        <v>-136397.09999999998</v>
      </c>
      <c r="W175" s="167">
        <f t="shared" si="96"/>
        <v>0.85587369448800255</v>
      </c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</row>
    <row r="176" spans="1:196" ht="86.25" customHeight="1" x14ac:dyDescent="0.4">
      <c r="E176" s="327" t="s">
        <v>369</v>
      </c>
      <c r="F176" s="327"/>
      <c r="G176" s="100"/>
      <c r="H176" s="244"/>
      <c r="I176" s="101"/>
      <c r="J176" s="317">
        <f t="shared" si="135"/>
        <v>0</v>
      </c>
      <c r="K176" s="318"/>
      <c r="L176" s="100"/>
      <c r="M176" s="319" t="s">
        <v>370</v>
      </c>
      <c r="N176" s="245"/>
      <c r="O176" s="320"/>
      <c r="P176" s="321">
        <f t="shared" si="163"/>
        <v>0</v>
      </c>
      <c r="Q176" s="10"/>
      <c r="U176" s="10"/>
      <c r="V176" s="10"/>
      <c r="W176" s="10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2:196" ht="45" hidden="1" customHeight="1" x14ac:dyDescent="0.4">
      <c r="E177" s="244"/>
      <c r="F177" s="100"/>
      <c r="G177" s="245"/>
      <c r="H177" s="101"/>
      <c r="I177" s="101"/>
      <c r="J177" s="317">
        <f t="shared" si="135"/>
        <v>0</v>
      </c>
      <c r="K177" s="342">
        <f>SUM(H175/G175)*100</f>
        <v>91.456218501413829</v>
      </c>
      <c r="L177" s="343"/>
      <c r="M177" s="343"/>
      <c r="N177" s="343"/>
      <c r="O177" s="344"/>
      <c r="P177" s="321">
        <f t="shared" si="163"/>
        <v>0</v>
      </c>
      <c r="Q177" s="212">
        <f>SUM(O175/N175)*100</f>
        <v>60.854430170515784</v>
      </c>
      <c r="R177" s="104">
        <f>SUM(F175,L175)</f>
        <v>1096294.2</v>
      </c>
      <c r="S177" s="104">
        <f>SUM(F175,M175)</f>
        <v>1163122.7999999998</v>
      </c>
      <c r="T177" s="104">
        <f>SUM(G175,N175)</f>
        <v>946371.99999999977</v>
      </c>
      <c r="U177" s="104">
        <f>SUM(H175,O175)</f>
        <v>809974.89999999979</v>
      </c>
      <c r="V177" s="104">
        <f>SUM(U175-T175)</f>
        <v>-136397.09999999998</v>
      </c>
      <c r="W177" s="212">
        <f>SUM(U175/T175)*100</f>
        <v>85.58736944880026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2:196" ht="26.25" hidden="1" x14ac:dyDescent="0.4">
      <c r="E178" s="244"/>
      <c r="F178" s="244"/>
      <c r="G178" s="244"/>
      <c r="H178" s="244"/>
      <c r="I178" s="244"/>
      <c r="J178" s="317">
        <f t="shared" si="135"/>
        <v>0</v>
      </c>
      <c r="K178" s="345"/>
      <c r="L178" s="346"/>
      <c r="M178" s="346"/>
      <c r="N178" s="346"/>
      <c r="O178" s="96"/>
      <c r="P178" s="321">
        <f t="shared" si="163"/>
        <v>0</v>
      </c>
      <c r="Q178" s="97"/>
      <c r="R178" s="97"/>
      <c r="S178" s="97"/>
      <c r="T178" s="97"/>
      <c r="U178" s="97"/>
      <c r="V178" s="97"/>
      <c r="W178" s="97"/>
    </row>
    <row r="179" spans="2:196" ht="26.25" hidden="1" x14ac:dyDescent="0.4">
      <c r="E179" s="244"/>
      <c r="F179" s="244"/>
      <c r="G179" s="244"/>
      <c r="H179" s="244"/>
      <c r="I179" s="244"/>
      <c r="J179" s="317">
        <f t="shared" si="135"/>
        <v>0</v>
      </c>
      <c r="K179" s="345"/>
      <c r="L179" s="346"/>
      <c r="M179" s="346"/>
      <c r="N179" s="346"/>
      <c r="O179" s="96"/>
      <c r="P179" s="321">
        <f t="shared" si="163"/>
        <v>0</v>
      </c>
      <c r="Q179" s="97"/>
      <c r="R179" s="97"/>
      <c r="S179" s="97"/>
      <c r="T179" s="97"/>
      <c r="U179" s="97"/>
      <c r="V179" s="97"/>
      <c r="W179" s="97"/>
    </row>
    <row r="180" spans="2:196" ht="37.9" hidden="1" customHeight="1" x14ac:dyDescent="0.4">
      <c r="E180" s="247" t="s">
        <v>218</v>
      </c>
      <c r="F180" s="246"/>
      <c r="G180" s="246"/>
      <c r="H180" s="246"/>
      <c r="I180" s="246"/>
      <c r="J180" s="317">
        <f t="shared" si="135"/>
        <v>0</v>
      </c>
      <c r="K180" s="347"/>
      <c r="L180" s="347"/>
      <c r="M180" s="347"/>
      <c r="N180" s="347"/>
      <c r="O180" s="348"/>
      <c r="P180" s="321">
        <f t="shared" si="163"/>
        <v>0</v>
      </c>
      <c r="Q180" s="106"/>
      <c r="R180" s="106"/>
      <c r="S180" s="106"/>
      <c r="T180" s="106"/>
      <c r="U180" s="106"/>
    </row>
    <row r="181" spans="2:196" ht="26.25" hidden="1" x14ac:dyDescent="0.4">
      <c r="E181" s="247" t="s">
        <v>317</v>
      </c>
      <c r="F181" s="244"/>
      <c r="G181" s="244"/>
      <c r="H181" s="244"/>
      <c r="I181" s="244"/>
      <c r="J181" s="317">
        <f t="shared" si="135"/>
        <v>0</v>
      </c>
      <c r="K181" s="349"/>
      <c r="L181" s="350"/>
      <c r="M181" s="350"/>
      <c r="N181" s="350"/>
      <c r="O181" s="6"/>
      <c r="P181" s="321">
        <f t="shared" si="163"/>
        <v>0</v>
      </c>
    </row>
    <row r="182" spans="2:196" s="74" customFormat="1" ht="37.15" hidden="1" customHeight="1" x14ac:dyDescent="0.4">
      <c r="B182" s="109"/>
      <c r="C182" s="109"/>
      <c r="D182" s="110"/>
      <c r="E182" s="294" t="s">
        <v>351</v>
      </c>
      <c r="F182" s="11">
        <f>F18</f>
        <v>152205.9</v>
      </c>
      <c r="G182" s="11">
        <f>G18</f>
        <v>116832</v>
      </c>
      <c r="H182" s="11">
        <f>H18</f>
        <v>115823.1</v>
      </c>
      <c r="I182" s="11"/>
      <c r="J182" s="315">
        <f t="shared" si="135"/>
        <v>-1008.8999999999942</v>
      </c>
      <c r="K182" s="339">
        <f t="shared" ref="K182:K195" si="188">IFERROR(100%*(H182/G182),"")</f>
        <v>0.99136452341824166</v>
      </c>
      <c r="L182" s="340">
        <f>L18</f>
        <v>0</v>
      </c>
      <c r="M182" s="340">
        <f>M18</f>
        <v>0</v>
      </c>
      <c r="N182" s="340">
        <f>N18</f>
        <v>0</v>
      </c>
      <c r="O182" s="341">
        <f>O18</f>
        <v>0</v>
      </c>
      <c r="P182" s="316">
        <f t="shared" si="163"/>
        <v>0</v>
      </c>
      <c r="Q182" s="125" t="str">
        <f t="shared" ref="Q182:Q196" si="189">IFERROR(100%*(O182/N182),"")</f>
        <v/>
      </c>
      <c r="R182" s="21">
        <f t="shared" ref="R182:R183" si="190">SUM(F182,L182)</f>
        <v>152205.9</v>
      </c>
      <c r="S182" s="14">
        <f>SUM(G182,M182)</f>
        <v>116832</v>
      </c>
      <c r="T182" s="14">
        <f t="shared" ref="T182:T183" si="191">SUM(G182,N182)</f>
        <v>116832</v>
      </c>
      <c r="U182" s="14">
        <f t="shared" ref="U182:U183" si="192">SUM(H182,O182)</f>
        <v>115823.1</v>
      </c>
      <c r="V182" s="14">
        <f t="shared" ref="V182:V183" si="193">U182-T182</f>
        <v>-1008.8999999999942</v>
      </c>
      <c r="W182" s="161">
        <f t="shared" ref="W182:W183" si="194">IFERROR(100%*(U182/T182),"")</f>
        <v>0.99136452341824166</v>
      </c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  <c r="FU182" s="51"/>
      <c r="FV182" s="51"/>
      <c r="FW182" s="51"/>
      <c r="FX182" s="51"/>
      <c r="FY182" s="51"/>
      <c r="FZ182" s="51"/>
      <c r="GA182" s="51"/>
      <c r="GB182" s="51"/>
      <c r="GC182" s="51"/>
      <c r="GD182" s="51"/>
      <c r="GE182" s="73"/>
      <c r="GF182" s="73"/>
      <c r="GG182" s="73"/>
      <c r="GH182" s="73"/>
      <c r="GI182" s="73"/>
      <c r="GJ182" s="73"/>
      <c r="GK182" s="73"/>
      <c r="GL182" s="73"/>
      <c r="GM182" s="73"/>
      <c r="GN182" s="73"/>
    </row>
    <row r="183" spans="2:196" s="74" customFormat="1" ht="41.25" hidden="1" customHeight="1" x14ac:dyDescent="0.3">
      <c r="B183" s="109"/>
      <c r="C183" s="109"/>
      <c r="D183" s="109"/>
      <c r="E183" s="295" t="s">
        <v>352</v>
      </c>
      <c r="F183" s="12">
        <f>F20</f>
        <v>0</v>
      </c>
      <c r="G183" s="12">
        <f>G20</f>
        <v>0</v>
      </c>
      <c r="H183" s="12">
        <f>H20</f>
        <v>0</v>
      </c>
      <c r="I183" s="12"/>
      <c r="J183" s="15">
        <f t="shared" si="135"/>
        <v>0</v>
      </c>
      <c r="K183" s="271" t="str">
        <f t="shared" si="188"/>
        <v/>
      </c>
      <c r="L183" s="249">
        <f>L20</f>
        <v>0</v>
      </c>
      <c r="M183" s="249">
        <f>M20</f>
        <v>0</v>
      </c>
      <c r="N183" s="249">
        <f>N20</f>
        <v>0</v>
      </c>
      <c r="O183" s="12">
        <f>O20</f>
        <v>0</v>
      </c>
      <c r="P183" s="14">
        <f t="shared" si="163"/>
        <v>0</v>
      </c>
      <c r="Q183" s="125" t="str">
        <f t="shared" si="189"/>
        <v/>
      </c>
      <c r="R183" s="21">
        <f t="shared" si="190"/>
        <v>0</v>
      </c>
      <c r="S183" s="14">
        <f>SUM(G183,M183)</f>
        <v>0</v>
      </c>
      <c r="T183" s="14">
        <f t="shared" si="191"/>
        <v>0</v>
      </c>
      <c r="U183" s="14">
        <f t="shared" si="192"/>
        <v>0</v>
      </c>
      <c r="V183" s="14">
        <f t="shared" si="193"/>
        <v>0</v>
      </c>
      <c r="W183" s="161" t="str">
        <f t="shared" si="194"/>
        <v/>
      </c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73"/>
      <c r="GF183" s="73"/>
      <c r="GG183" s="73"/>
      <c r="GH183" s="73"/>
      <c r="GI183" s="73"/>
      <c r="GJ183" s="73"/>
      <c r="GK183" s="73"/>
      <c r="GL183" s="73"/>
      <c r="GM183" s="73"/>
      <c r="GN183" s="73"/>
    </row>
    <row r="184" spans="2:196" s="74" customFormat="1" ht="65.25" hidden="1" customHeight="1" x14ac:dyDescent="0.25">
      <c r="B184" s="109"/>
      <c r="C184" s="109"/>
      <c r="D184" s="111"/>
      <c r="E184" s="296" t="s">
        <v>247</v>
      </c>
      <c r="F184" s="12">
        <f>F29</f>
        <v>1743.6</v>
      </c>
      <c r="G184" s="12">
        <f>G29</f>
        <v>1339.4</v>
      </c>
      <c r="H184" s="12">
        <f>H29</f>
        <v>1339.3</v>
      </c>
      <c r="I184" s="12"/>
      <c r="J184" s="15">
        <f t="shared" si="135"/>
        <v>-0.10000000000013642</v>
      </c>
      <c r="K184" s="271">
        <f t="shared" si="188"/>
        <v>0.99992533970434516</v>
      </c>
      <c r="L184" s="249">
        <f>L29</f>
        <v>0</v>
      </c>
      <c r="M184" s="249">
        <f>M29</f>
        <v>0</v>
      </c>
      <c r="N184" s="249">
        <f>N29</f>
        <v>0</v>
      </c>
      <c r="O184" s="12">
        <f>O29</f>
        <v>0</v>
      </c>
      <c r="P184" s="14">
        <f t="shared" si="163"/>
        <v>0</v>
      </c>
      <c r="Q184" s="125" t="str">
        <f t="shared" si="189"/>
        <v/>
      </c>
      <c r="R184" s="21">
        <f t="shared" ref="R184:R196" si="195">SUM(F184,L184)</f>
        <v>1743.6</v>
      </c>
      <c r="S184" s="14">
        <f t="shared" ref="S184:S196" si="196">SUM(G184,M184)</f>
        <v>1339.4</v>
      </c>
      <c r="T184" s="14">
        <f t="shared" ref="T184:T196" si="197">SUM(G184,N184)</f>
        <v>1339.4</v>
      </c>
      <c r="U184" s="14">
        <f t="shared" ref="U184:U196" si="198">SUM(H184,O184)</f>
        <v>1339.3</v>
      </c>
      <c r="V184" s="14">
        <f t="shared" ref="V184:V196" si="199">U184-T184</f>
        <v>-0.10000000000013642</v>
      </c>
      <c r="W184" s="161">
        <f t="shared" ref="W184:W196" si="200">IFERROR(100%*(U184/T184),"")</f>
        <v>0.99992533970434516</v>
      </c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73"/>
      <c r="GF184" s="73"/>
      <c r="GG184" s="73"/>
      <c r="GH184" s="73"/>
      <c r="GI184" s="73"/>
      <c r="GJ184" s="73"/>
      <c r="GK184" s="73"/>
      <c r="GL184" s="73"/>
      <c r="GM184" s="73"/>
      <c r="GN184" s="73"/>
    </row>
    <row r="185" spans="2:196" s="74" customFormat="1" ht="44.25" hidden="1" customHeight="1" x14ac:dyDescent="0.4">
      <c r="B185" s="109"/>
      <c r="C185" s="109"/>
      <c r="D185" s="109"/>
      <c r="E185" s="294" t="s">
        <v>353</v>
      </c>
      <c r="F185" s="12">
        <f>F34</f>
        <v>592.4</v>
      </c>
      <c r="G185" s="12">
        <f>G34</f>
        <v>444.3</v>
      </c>
      <c r="H185" s="12">
        <f>H34</f>
        <v>280.5</v>
      </c>
      <c r="I185" s="11"/>
      <c r="J185" s="15">
        <f t="shared" si="135"/>
        <v>-163.80000000000001</v>
      </c>
      <c r="K185" s="271">
        <f t="shared" si="188"/>
        <v>0.63133018230925053</v>
      </c>
      <c r="L185" s="248">
        <f>L34</f>
        <v>0</v>
      </c>
      <c r="M185" s="248">
        <f>M34</f>
        <v>0</v>
      </c>
      <c r="N185" s="248">
        <f>N34</f>
        <v>0</v>
      </c>
      <c r="O185" s="11">
        <f>O34</f>
        <v>0</v>
      </c>
      <c r="P185" s="14">
        <f t="shared" si="163"/>
        <v>0</v>
      </c>
      <c r="Q185" s="125" t="str">
        <f t="shared" si="189"/>
        <v/>
      </c>
      <c r="R185" s="21">
        <f t="shared" si="195"/>
        <v>592.4</v>
      </c>
      <c r="S185" s="14">
        <f t="shared" si="196"/>
        <v>444.3</v>
      </c>
      <c r="T185" s="14">
        <f t="shared" si="197"/>
        <v>444.3</v>
      </c>
      <c r="U185" s="14">
        <f t="shared" si="198"/>
        <v>280.5</v>
      </c>
      <c r="V185" s="14">
        <f t="shared" si="199"/>
        <v>-163.80000000000001</v>
      </c>
      <c r="W185" s="161">
        <f t="shared" si="200"/>
        <v>0.63133018230925053</v>
      </c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73"/>
      <c r="GF185" s="73"/>
      <c r="GG185" s="73"/>
      <c r="GH185" s="73"/>
      <c r="GI185" s="73"/>
      <c r="GJ185" s="73"/>
      <c r="GK185" s="73"/>
      <c r="GL185" s="73"/>
      <c r="GM185" s="73"/>
      <c r="GN185" s="73"/>
    </row>
    <row r="186" spans="2:196" s="74" customFormat="1" ht="83.25" hidden="1" customHeight="1" x14ac:dyDescent="0.4">
      <c r="B186" s="109"/>
      <c r="C186" s="109"/>
      <c r="D186" s="109"/>
      <c r="E186" s="294" t="s">
        <v>354</v>
      </c>
      <c r="F186" s="11">
        <f>F35</f>
        <v>309.10000000000002</v>
      </c>
      <c r="G186" s="11">
        <f>G35</f>
        <v>291.7</v>
      </c>
      <c r="H186" s="11">
        <f>H35</f>
        <v>56.7</v>
      </c>
      <c r="I186" s="11"/>
      <c r="J186" s="15">
        <f t="shared" si="135"/>
        <v>-235</v>
      </c>
      <c r="K186" s="271">
        <f t="shared" si="188"/>
        <v>0.19437778539595477</v>
      </c>
      <c r="L186" s="248">
        <f>L35</f>
        <v>0</v>
      </c>
      <c r="M186" s="248">
        <f>M35</f>
        <v>0</v>
      </c>
      <c r="N186" s="248">
        <f>N35</f>
        <v>0</v>
      </c>
      <c r="O186" s="11">
        <f>O35</f>
        <v>0</v>
      </c>
      <c r="P186" s="14">
        <f t="shared" si="163"/>
        <v>0</v>
      </c>
      <c r="Q186" s="125" t="str">
        <f t="shared" si="189"/>
        <v/>
      </c>
      <c r="R186" s="21">
        <f t="shared" si="195"/>
        <v>309.10000000000002</v>
      </c>
      <c r="S186" s="14">
        <f t="shared" si="196"/>
        <v>291.7</v>
      </c>
      <c r="T186" s="14">
        <f t="shared" si="197"/>
        <v>291.7</v>
      </c>
      <c r="U186" s="14">
        <f t="shared" si="198"/>
        <v>56.7</v>
      </c>
      <c r="V186" s="15">
        <f t="shared" si="199"/>
        <v>-235</v>
      </c>
      <c r="W186" s="322">
        <f t="shared" si="200"/>
        <v>0.19437778539595477</v>
      </c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  <c r="FU186" s="51"/>
      <c r="FV186" s="51"/>
      <c r="FW186" s="51"/>
      <c r="FX186" s="51"/>
      <c r="FY186" s="51"/>
      <c r="FZ186" s="51"/>
      <c r="GA186" s="51"/>
      <c r="GB186" s="51"/>
      <c r="GC186" s="51"/>
      <c r="GD186" s="51"/>
      <c r="GE186" s="73"/>
      <c r="GF186" s="73"/>
      <c r="GG186" s="73"/>
      <c r="GH186" s="73"/>
      <c r="GI186" s="73"/>
      <c r="GJ186" s="73"/>
      <c r="GK186" s="73"/>
      <c r="GL186" s="73"/>
      <c r="GM186" s="73"/>
      <c r="GN186" s="73"/>
    </row>
    <row r="187" spans="2:196" s="74" customFormat="1" ht="59.45" hidden="1" customHeight="1" x14ac:dyDescent="0.4">
      <c r="B187" s="109"/>
      <c r="C187" s="109"/>
      <c r="D187" s="109"/>
      <c r="E187" s="294" t="s">
        <v>259</v>
      </c>
      <c r="F187" s="11">
        <f>F33</f>
        <v>0</v>
      </c>
      <c r="G187" s="11">
        <f>G33</f>
        <v>0</v>
      </c>
      <c r="H187" s="11">
        <f>H33</f>
        <v>0</v>
      </c>
      <c r="I187" s="11"/>
      <c r="J187" s="15">
        <f t="shared" si="135"/>
        <v>0</v>
      </c>
      <c r="K187" s="271" t="str">
        <f t="shared" si="188"/>
        <v/>
      </c>
      <c r="L187" s="248">
        <f>L33</f>
        <v>0</v>
      </c>
      <c r="M187" s="248">
        <f>M33</f>
        <v>0</v>
      </c>
      <c r="N187" s="248">
        <f>N33</f>
        <v>0</v>
      </c>
      <c r="O187" s="11">
        <f>O33</f>
        <v>0</v>
      </c>
      <c r="P187" s="14">
        <f t="shared" si="163"/>
        <v>0</v>
      </c>
      <c r="Q187" s="125" t="str">
        <f t="shared" si="189"/>
        <v/>
      </c>
      <c r="R187" s="21">
        <f t="shared" ref="R187:R188" si="201">SUM(F187,L187)</f>
        <v>0</v>
      </c>
      <c r="S187" s="14">
        <f t="shared" ref="S187:S188" si="202">SUM(G187,M187)</f>
        <v>0</v>
      </c>
      <c r="T187" s="14">
        <f t="shared" ref="T187:T188" si="203">SUM(G187,N187)</f>
        <v>0</v>
      </c>
      <c r="U187" s="14">
        <f t="shared" ref="U187:U188" si="204">SUM(H187,O187)</f>
        <v>0</v>
      </c>
      <c r="V187" s="15">
        <f t="shared" ref="V187:V188" si="205">U187-T187</f>
        <v>0</v>
      </c>
      <c r="W187" s="322" t="str">
        <f t="shared" ref="W187:W188" si="206">IFERROR(100%*(U187/T187),"")</f>
        <v/>
      </c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</row>
    <row r="188" spans="2:196" s="74" customFormat="1" ht="22.5" hidden="1" customHeight="1" x14ac:dyDescent="0.3">
      <c r="B188" s="109"/>
      <c r="C188" s="109"/>
      <c r="D188" s="109"/>
      <c r="E188" s="297" t="s">
        <v>368</v>
      </c>
      <c r="F188" s="11">
        <f>F78</f>
        <v>78.5</v>
      </c>
      <c r="G188" s="11">
        <f>G78</f>
        <v>49.1</v>
      </c>
      <c r="H188" s="11">
        <f>H78</f>
        <v>39.200000000000003</v>
      </c>
      <c r="I188" s="11"/>
      <c r="J188" s="15">
        <f t="shared" si="135"/>
        <v>-9.8999999999999986</v>
      </c>
      <c r="K188" s="271">
        <f t="shared" si="188"/>
        <v>0.79837067209775969</v>
      </c>
      <c r="L188" s="11">
        <f>L78</f>
        <v>0</v>
      </c>
      <c r="M188" s="11">
        <f>M78</f>
        <v>0</v>
      </c>
      <c r="N188" s="11">
        <f>N78</f>
        <v>0</v>
      </c>
      <c r="O188" s="11">
        <f>O78</f>
        <v>0</v>
      </c>
      <c r="P188" s="14">
        <f t="shared" si="163"/>
        <v>0</v>
      </c>
      <c r="Q188" s="125" t="str">
        <f t="shared" si="189"/>
        <v/>
      </c>
      <c r="R188" s="21">
        <f t="shared" si="201"/>
        <v>78.5</v>
      </c>
      <c r="S188" s="14">
        <f t="shared" si="202"/>
        <v>49.1</v>
      </c>
      <c r="T188" s="14">
        <f t="shared" si="203"/>
        <v>49.1</v>
      </c>
      <c r="U188" s="14">
        <f t="shared" si="204"/>
        <v>39.200000000000003</v>
      </c>
      <c r="V188" s="15">
        <f t="shared" si="205"/>
        <v>-9.8999999999999986</v>
      </c>
      <c r="W188" s="322">
        <f t="shared" si="206"/>
        <v>0.79837067209775969</v>
      </c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</row>
    <row r="189" spans="2:196" s="74" customFormat="1" ht="18" hidden="1" customHeight="1" x14ac:dyDescent="0.3">
      <c r="B189" s="109"/>
      <c r="C189" s="109"/>
      <c r="D189" s="109"/>
      <c r="E189" s="297" t="s">
        <v>366</v>
      </c>
      <c r="F189" s="11">
        <f>F107</f>
        <v>0</v>
      </c>
      <c r="G189" s="11">
        <f>G108</f>
        <v>0</v>
      </c>
      <c r="H189" s="11">
        <f>H108</f>
        <v>0</v>
      </c>
      <c r="I189" s="11">
        <f>I108</f>
        <v>0</v>
      </c>
      <c r="J189" s="15">
        <f t="shared" si="135"/>
        <v>0</v>
      </c>
      <c r="K189" s="271" t="str">
        <f t="shared" si="188"/>
        <v/>
      </c>
      <c r="L189" s="11">
        <f>L108</f>
        <v>1936</v>
      </c>
      <c r="M189" s="11">
        <f>M108</f>
        <v>1936</v>
      </c>
      <c r="N189" s="11">
        <f>N108</f>
        <v>1936</v>
      </c>
      <c r="O189" s="11">
        <f>O108</f>
        <v>0</v>
      </c>
      <c r="P189" s="15">
        <f t="shared" si="163"/>
        <v>-1936</v>
      </c>
      <c r="Q189" s="125">
        <f t="shared" si="189"/>
        <v>0</v>
      </c>
      <c r="R189" s="21">
        <f t="shared" ref="R189" si="207">SUM(F189,L189)</f>
        <v>1936</v>
      </c>
      <c r="S189" s="14">
        <f t="shared" ref="S189" si="208">SUM(G189,M189)</f>
        <v>1936</v>
      </c>
      <c r="T189" s="14">
        <f t="shared" ref="T189" si="209">SUM(G189,N189)</f>
        <v>1936</v>
      </c>
      <c r="U189" s="14">
        <f t="shared" ref="U189" si="210">SUM(H189,O189)</f>
        <v>0</v>
      </c>
      <c r="V189" s="15">
        <f t="shared" ref="V189" si="211">U189-T189</f>
        <v>-1936</v>
      </c>
      <c r="W189" s="322">
        <f t="shared" ref="W189" si="212">IFERROR(100%*(U189/T189),"")</f>
        <v>0</v>
      </c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73"/>
      <c r="GF189" s="73"/>
      <c r="GG189" s="73"/>
      <c r="GH189" s="73"/>
      <c r="GI189" s="73"/>
      <c r="GJ189" s="73"/>
      <c r="GK189" s="73"/>
      <c r="GL189" s="73"/>
      <c r="GM189" s="73"/>
      <c r="GN189" s="73"/>
    </row>
    <row r="190" spans="2:196" s="52" customFormat="1" ht="26.25" hidden="1" customHeight="1" x14ac:dyDescent="0.3">
      <c r="B190" s="112"/>
      <c r="C190" s="112"/>
      <c r="D190" s="112"/>
      <c r="E190" s="314" t="s">
        <v>365</v>
      </c>
      <c r="F190" s="11">
        <f>F28</f>
        <v>152.4</v>
      </c>
      <c r="G190" s="11">
        <f>G28</f>
        <v>152.4</v>
      </c>
      <c r="H190" s="11">
        <f>H28</f>
        <v>17.600000000000001</v>
      </c>
      <c r="I190" s="11">
        <f>I28</f>
        <v>2.5159883195242276E-5</v>
      </c>
      <c r="J190" s="15">
        <f t="shared" si="135"/>
        <v>-134.80000000000001</v>
      </c>
      <c r="K190" s="271">
        <f t="shared" si="188"/>
        <v>0.11548556430446194</v>
      </c>
      <c r="L190" s="11">
        <f>L28</f>
        <v>0</v>
      </c>
      <c r="M190" s="11">
        <f>M28</f>
        <v>0</v>
      </c>
      <c r="N190" s="11">
        <f>N28</f>
        <v>0</v>
      </c>
      <c r="O190" s="11">
        <f>O28</f>
        <v>0</v>
      </c>
      <c r="P190" s="15">
        <f t="shared" si="163"/>
        <v>0</v>
      </c>
      <c r="Q190" s="125" t="str">
        <f t="shared" si="189"/>
        <v/>
      </c>
      <c r="R190" s="21">
        <f t="shared" si="195"/>
        <v>152.4</v>
      </c>
      <c r="S190" s="14">
        <f t="shared" si="196"/>
        <v>152.4</v>
      </c>
      <c r="T190" s="14">
        <f t="shared" si="197"/>
        <v>152.4</v>
      </c>
      <c r="U190" s="14">
        <f t="shared" si="198"/>
        <v>17.600000000000001</v>
      </c>
      <c r="V190" s="15">
        <f t="shared" si="199"/>
        <v>-134.80000000000001</v>
      </c>
      <c r="W190" s="322">
        <f t="shared" si="200"/>
        <v>0.11548556430446194</v>
      </c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51"/>
      <c r="GF190" s="51"/>
      <c r="GG190" s="51"/>
      <c r="GH190" s="51"/>
      <c r="GI190" s="51"/>
      <c r="GJ190" s="51"/>
      <c r="GK190" s="51"/>
      <c r="GL190" s="51"/>
      <c r="GM190" s="51"/>
      <c r="GN190" s="51"/>
    </row>
    <row r="191" spans="2:196" s="201" customFormat="1" ht="32.25" hidden="1" customHeight="1" x14ac:dyDescent="0.4">
      <c r="B191" s="196"/>
      <c r="C191" s="196"/>
      <c r="D191" s="196"/>
      <c r="E191" s="250" t="s">
        <v>311</v>
      </c>
      <c r="F191" s="255">
        <f>SUM(F182:F190)</f>
        <v>155081.9</v>
      </c>
      <c r="G191" s="255">
        <f>SUM(G182:G190)</f>
        <v>119108.9</v>
      </c>
      <c r="H191" s="255">
        <f>SUM(H182:H190)</f>
        <v>117556.40000000001</v>
      </c>
      <c r="I191" s="255"/>
      <c r="J191" s="15">
        <f t="shared" si="135"/>
        <v>-1552.4999999999854</v>
      </c>
      <c r="K191" s="271">
        <f t="shared" si="188"/>
        <v>0.98696570953136176</v>
      </c>
      <c r="L191" s="255">
        <f>SUM(L182:L190)</f>
        <v>1936</v>
      </c>
      <c r="M191" s="255">
        <f>SUM(M182:M190)</f>
        <v>1936</v>
      </c>
      <c r="N191" s="255">
        <f>SUM(N182:N190)</f>
        <v>1936</v>
      </c>
      <c r="O191" s="197">
        <f>SUM(O182:O190)</f>
        <v>0</v>
      </c>
      <c r="P191" s="15">
        <f t="shared" si="163"/>
        <v>-1936</v>
      </c>
      <c r="Q191" s="125">
        <f t="shared" si="189"/>
        <v>0</v>
      </c>
      <c r="R191" s="184">
        <f t="shared" si="195"/>
        <v>157017.9</v>
      </c>
      <c r="S191" s="14">
        <f t="shared" ref="S191" si="213">SUM(F191,M191)</f>
        <v>157017.9</v>
      </c>
      <c r="T191" s="14">
        <f t="shared" si="197"/>
        <v>121044.9</v>
      </c>
      <c r="U191" s="14">
        <f>SUM(H191,O191)</f>
        <v>117556.40000000001</v>
      </c>
      <c r="V191" s="15">
        <f t="shared" si="199"/>
        <v>-3488.4999999999854</v>
      </c>
      <c r="W191" s="153">
        <f t="shared" si="200"/>
        <v>0.97118011580826635</v>
      </c>
      <c r="X191" s="198"/>
      <c r="Y191" s="198"/>
      <c r="Z191" s="198"/>
      <c r="AA191" s="198" t="s">
        <v>217</v>
      </c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9"/>
      <c r="AS191" s="199"/>
      <c r="AT191" s="199"/>
      <c r="AU191" s="199"/>
      <c r="AV191" s="199"/>
      <c r="AW191" s="199"/>
      <c r="AX191" s="199"/>
      <c r="AY191" s="199"/>
      <c r="AZ191" s="199"/>
      <c r="BA191" s="199"/>
      <c r="BB191" s="199"/>
      <c r="BC191" s="199"/>
      <c r="BD191" s="199"/>
      <c r="BE191" s="199"/>
      <c r="BF191" s="199"/>
      <c r="BG191" s="199"/>
      <c r="BH191" s="199"/>
      <c r="BI191" s="199"/>
      <c r="BJ191" s="199"/>
      <c r="BK191" s="199"/>
      <c r="BL191" s="199"/>
      <c r="BM191" s="199"/>
      <c r="BN191" s="199"/>
      <c r="BO191" s="199"/>
      <c r="BP191" s="199"/>
      <c r="BQ191" s="199"/>
      <c r="BR191" s="199"/>
      <c r="BS191" s="199"/>
      <c r="BT191" s="199"/>
      <c r="BU191" s="199"/>
      <c r="BV191" s="199"/>
      <c r="BW191" s="199"/>
      <c r="BX191" s="199"/>
      <c r="BY191" s="199"/>
      <c r="BZ191" s="199"/>
      <c r="CA191" s="199"/>
      <c r="CB191" s="199"/>
      <c r="CC191" s="199"/>
      <c r="CD191" s="199"/>
      <c r="CE191" s="199"/>
      <c r="CF191" s="199"/>
      <c r="CG191" s="199"/>
      <c r="CH191" s="199"/>
      <c r="CI191" s="199"/>
      <c r="CJ191" s="199"/>
      <c r="CK191" s="199"/>
      <c r="CL191" s="199"/>
      <c r="CM191" s="199"/>
      <c r="CN191" s="199"/>
      <c r="CO191" s="199"/>
      <c r="CP191" s="199"/>
      <c r="CQ191" s="199"/>
      <c r="CR191" s="199"/>
      <c r="CS191" s="199"/>
      <c r="CT191" s="199"/>
      <c r="CU191" s="199"/>
      <c r="CV191" s="199"/>
      <c r="CW191" s="199"/>
      <c r="CX191" s="199"/>
      <c r="CY191" s="199"/>
      <c r="CZ191" s="199"/>
      <c r="DA191" s="199"/>
      <c r="DB191" s="199"/>
      <c r="DC191" s="199"/>
      <c r="DD191" s="199"/>
      <c r="DE191" s="199"/>
      <c r="DF191" s="199"/>
      <c r="DG191" s="199"/>
      <c r="DH191" s="199"/>
      <c r="DI191" s="199"/>
      <c r="DJ191" s="199"/>
      <c r="DK191" s="199"/>
      <c r="DL191" s="199"/>
      <c r="DM191" s="199"/>
      <c r="DN191" s="199"/>
      <c r="DO191" s="199"/>
      <c r="DP191" s="199"/>
      <c r="DQ191" s="199"/>
      <c r="DR191" s="199"/>
      <c r="DS191" s="199"/>
      <c r="DT191" s="199"/>
      <c r="DU191" s="199"/>
      <c r="DV191" s="199"/>
      <c r="DW191" s="199"/>
      <c r="DX191" s="199"/>
      <c r="DY191" s="199"/>
      <c r="DZ191" s="199"/>
      <c r="EA191" s="199"/>
      <c r="EB191" s="199"/>
      <c r="EC191" s="199"/>
      <c r="ED191" s="199"/>
      <c r="EE191" s="199"/>
      <c r="EF191" s="199"/>
      <c r="EG191" s="199"/>
      <c r="EH191" s="199"/>
      <c r="EI191" s="199"/>
      <c r="EJ191" s="199"/>
      <c r="EK191" s="199"/>
      <c r="EL191" s="199"/>
      <c r="EM191" s="199"/>
      <c r="EN191" s="199"/>
      <c r="EO191" s="199"/>
      <c r="EP191" s="199"/>
      <c r="EQ191" s="199"/>
      <c r="ER191" s="199"/>
      <c r="ES191" s="199"/>
      <c r="ET191" s="199"/>
      <c r="EU191" s="199"/>
      <c r="EV191" s="199"/>
      <c r="EW191" s="199"/>
      <c r="EX191" s="199"/>
      <c r="EY191" s="199"/>
      <c r="EZ191" s="199"/>
      <c r="FA191" s="199"/>
      <c r="FB191" s="199"/>
      <c r="FC191" s="199"/>
      <c r="FD191" s="199"/>
      <c r="FE191" s="199"/>
      <c r="FF191" s="199"/>
      <c r="FG191" s="199"/>
      <c r="FH191" s="199"/>
      <c r="FI191" s="199"/>
      <c r="FJ191" s="199"/>
      <c r="FK191" s="199"/>
      <c r="FL191" s="199"/>
      <c r="FM191" s="199"/>
      <c r="FN191" s="199"/>
      <c r="FO191" s="199"/>
      <c r="FP191" s="199"/>
      <c r="FQ191" s="199"/>
      <c r="FR191" s="199"/>
      <c r="FS191" s="199"/>
      <c r="FT191" s="199"/>
      <c r="FU191" s="199"/>
      <c r="FV191" s="199"/>
      <c r="FW191" s="199"/>
      <c r="FX191" s="199"/>
      <c r="FY191" s="199"/>
      <c r="FZ191" s="199"/>
      <c r="GA191" s="199"/>
      <c r="GB191" s="199"/>
      <c r="GC191" s="199"/>
      <c r="GD191" s="199"/>
      <c r="GE191" s="200"/>
      <c r="GF191" s="200"/>
      <c r="GG191" s="200"/>
      <c r="GH191" s="200"/>
      <c r="GI191" s="200"/>
      <c r="GJ191" s="200"/>
      <c r="GK191" s="200"/>
      <c r="GL191" s="200"/>
      <c r="GM191" s="200"/>
      <c r="GN191" s="200"/>
    </row>
    <row r="192" spans="2:196" s="113" customFormat="1" ht="32.25" hidden="1" customHeight="1" x14ac:dyDescent="0.4">
      <c r="B192" s="114"/>
      <c r="C192" s="114"/>
      <c r="D192" s="114"/>
      <c r="E192" s="251" t="s">
        <v>313</v>
      </c>
      <c r="F192" s="256">
        <f>SUM(F193:F194)</f>
        <v>155081.9</v>
      </c>
      <c r="G192" s="256">
        <f t="shared" ref="G192:H192" si="214">SUM(G193:G194)</f>
        <v>119108.9</v>
      </c>
      <c r="H192" s="256">
        <f t="shared" si="214"/>
        <v>117556.40000000001</v>
      </c>
      <c r="I192" s="256"/>
      <c r="J192" s="15">
        <f t="shared" si="135"/>
        <v>-1552.4999999999854</v>
      </c>
      <c r="K192" s="271">
        <f t="shared" si="188"/>
        <v>0.98696570953136176</v>
      </c>
      <c r="L192" s="256">
        <f t="shared" ref="L192:O192" si="215">SUM(L193:L194)</f>
        <v>1936</v>
      </c>
      <c r="M192" s="256">
        <f t="shared" si="215"/>
        <v>1936</v>
      </c>
      <c r="N192" s="256">
        <f t="shared" si="215"/>
        <v>1936</v>
      </c>
      <c r="O192" s="256">
        <f t="shared" si="215"/>
        <v>0</v>
      </c>
      <c r="P192" s="15">
        <f t="shared" si="163"/>
        <v>-1936</v>
      </c>
      <c r="Q192" s="125">
        <f t="shared" si="189"/>
        <v>0</v>
      </c>
      <c r="R192" s="184">
        <f t="shared" ref="R192" si="216">SUM(F192,L192)</f>
        <v>157017.9</v>
      </c>
      <c r="S192" s="14">
        <f t="shared" ref="S192" si="217">SUM(F192,M192)</f>
        <v>157017.9</v>
      </c>
      <c r="T192" s="14">
        <f t="shared" ref="T192" si="218">SUM(G192,N192)</f>
        <v>121044.9</v>
      </c>
      <c r="U192" s="14">
        <f>SUM(H192,O192)</f>
        <v>117556.40000000001</v>
      </c>
      <c r="V192" s="15">
        <f t="shared" ref="V192" si="219">U192-T192</f>
        <v>-3488.4999999999854</v>
      </c>
      <c r="W192" s="153">
        <f t="shared" ref="W192" si="220">IFERROR(100%*(U192/T192),"")</f>
        <v>0.97118011580826635</v>
      </c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117"/>
      <c r="BV192" s="117"/>
      <c r="BW192" s="117"/>
      <c r="BX192" s="117"/>
      <c r="BY192" s="117"/>
      <c r="BZ192" s="117"/>
      <c r="CA192" s="117"/>
      <c r="CB192" s="117"/>
      <c r="CC192" s="117"/>
      <c r="CD192" s="117"/>
      <c r="CE192" s="117"/>
      <c r="CF192" s="117"/>
      <c r="CG192" s="117"/>
      <c r="CH192" s="117"/>
      <c r="CI192" s="117"/>
      <c r="CJ192" s="117"/>
      <c r="CK192" s="117"/>
      <c r="CL192" s="117"/>
      <c r="CM192" s="117"/>
      <c r="CN192" s="117"/>
      <c r="CO192" s="117"/>
      <c r="CP192" s="117"/>
      <c r="CQ192" s="117"/>
      <c r="CR192" s="117"/>
      <c r="CS192" s="117"/>
      <c r="CT192" s="117"/>
      <c r="CU192" s="117"/>
      <c r="CV192" s="117"/>
      <c r="CW192" s="117"/>
      <c r="CX192" s="117"/>
      <c r="CY192" s="117"/>
      <c r="CZ192" s="117"/>
      <c r="DA192" s="117"/>
      <c r="DB192" s="117"/>
      <c r="DC192" s="117"/>
      <c r="DD192" s="117"/>
      <c r="DE192" s="117"/>
      <c r="DF192" s="117"/>
      <c r="DG192" s="117"/>
      <c r="DH192" s="117"/>
      <c r="DI192" s="117"/>
      <c r="DJ192" s="117"/>
      <c r="DK192" s="117"/>
      <c r="DL192" s="117"/>
      <c r="DM192" s="117"/>
      <c r="DN192" s="117"/>
      <c r="DO192" s="117"/>
      <c r="DP192" s="117"/>
      <c r="DQ192" s="117"/>
      <c r="DR192" s="117"/>
      <c r="DS192" s="117"/>
      <c r="DT192" s="117"/>
      <c r="DU192" s="117"/>
      <c r="DV192" s="117"/>
      <c r="DW192" s="117"/>
      <c r="DX192" s="117"/>
      <c r="DY192" s="117"/>
      <c r="DZ192" s="117"/>
      <c r="EA192" s="117"/>
      <c r="EB192" s="117"/>
      <c r="EC192" s="117"/>
      <c r="ED192" s="117"/>
      <c r="EE192" s="117"/>
      <c r="EF192" s="117"/>
      <c r="EG192" s="117"/>
      <c r="EH192" s="117"/>
      <c r="EI192" s="117"/>
      <c r="EJ192" s="117"/>
      <c r="EK192" s="117"/>
      <c r="EL192" s="117"/>
      <c r="EM192" s="117"/>
      <c r="EN192" s="117"/>
      <c r="EO192" s="117"/>
      <c r="EP192" s="117"/>
      <c r="EQ192" s="117"/>
      <c r="ER192" s="117"/>
      <c r="ES192" s="117"/>
      <c r="ET192" s="117"/>
      <c r="EU192" s="117"/>
      <c r="EV192" s="117"/>
      <c r="EW192" s="117"/>
      <c r="EX192" s="117"/>
      <c r="EY192" s="117"/>
      <c r="EZ192" s="117"/>
      <c r="FA192" s="117"/>
      <c r="FB192" s="117"/>
      <c r="FC192" s="117"/>
      <c r="FD192" s="117"/>
      <c r="FE192" s="117"/>
      <c r="FF192" s="117"/>
      <c r="FG192" s="117"/>
      <c r="FH192" s="117"/>
      <c r="FI192" s="117"/>
      <c r="FJ192" s="117"/>
      <c r="FK192" s="117"/>
      <c r="FL192" s="117"/>
      <c r="FM192" s="117"/>
      <c r="FN192" s="117"/>
      <c r="FO192" s="117"/>
      <c r="FP192" s="117"/>
      <c r="FQ192" s="117"/>
      <c r="FR192" s="117"/>
      <c r="FS192" s="117"/>
      <c r="FT192" s="117"/>
      <c r="FU192" s="117"/>
      <c r="FV192" s="117"/>
      <c r="FW192" s="117"/>
      <c r="FX192" s="117"/>
      <c r="FY192" s="117"/>
      <c r="FZ192" s="117"/>
      <c r="GA192" s="117"/>
      <c r="GB192" s="117"/>
      <c r="GC192" s="117"/>
      <c r="GD192" s="117"/>
      <c r="GE192" s="115"/>
      <c r="GF192" s="115"/>
      <c r="GG192" s="115"/>
      <c r="GH192" s="115"/>
      <c r="GI192" s="115"/>
      <c r="GJ192" s="115"/>
      <c r="GK192" s="115"/>
      <c r="GL192" s="115"/>
      <c r="GM192" s="115"/>
      <c r="GN192" s="115"/>
    </row>
    <row r="193" spans="2:196" s="59" customFormat="1" ht="73.5" hidden="1" customHeight="1" x14ac:dyDescent="0.3">
      <c r="B193" s="142"/>
      <c r="C193" s="142"/>
      <c r="D193" s="142"/>
      <c r="E193" s="314" t="s">
        <v>312</v>
      </c>
      <c r="F193" s="257">
        <f>SUM(F182:F189)</f>
        <v>154929.5</v>
      </c>
      <c r="G193" s="257">
        <f t="shared" ref="G193:O193" si="221">SUM(G182:G189)</f>
        <v>118956.5</v>
      </c>
      <c r="H193" s="257">
        <f>SUM(H182:H189)</f>
        <v>117538.8</v>
      </c>
      <c r="I193" s="257">
        <f t="shared" si="221"/>
        <v>0</v>
      </c>
      <c r="J193" s="15">
        <f t="shared" si="135"/>
        <v>-1417.6999999999971</v>
      </c>
      <c r="K193" s="271">
        <f t="shared" si="188"/>
        <v>0.98808219811443676</v>
      </c>
      <c r="L193" s="257">
        <f t="shared" si="221"/>
        <v>1936</v>
      </c>
      <c r="M193" s="257">
        <f t="shared" si="221"/>
        <v>1936</v>
      </c>
      <c r="N193" s="257">
        <f t="shared" si="221"/>
        <v>1936</v>
      </c>
      <c r="O193" s="257">
        <f t="shared" si="221"/>
        <v>0</v>
      </c>
      <c r="P193" s="15">
        <f t="shared" si="163"/>
        <v>-1936</v>
      </c>
      <c r="Q193" s="125">
        <f t="shared" si="189"/>
        <v>0</v>
      </c>
      <c r="R193" s="21">
        <f t="shared" si="195"/>
        <v>156865.5</v>
      </c>
      <c r="S193" s="14">
        <f t="shared" si="196"/>
        <v>120892.5</v>
      </c>
      <c r="T193" s="14">
        <f t="shared" si="197"/>
        <v>120892.5</v>
      </c>
      <c r="U193" s="14">
        <f t="shared" si="198"/>
        <v>117538.8</v>
      </c>
      <c r="V193" s="15">
        <f t="shared" si="199"/>
        <v>-3353.6999999999971</v>
      </c>
      <c r="W193" s="322">
        <f t="shared" si="200"/>
        <v>0.97225882498914329</v>
      </c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</row>
    <row r="194" spans="2:196" s="59" customFormat="1" ht="25.5" hidden="1" customHeight="1" x14ac:dyDescent="0.3">
      <c r="B194" s="142"/>
      <c r="C194" s="142"/>
      <c r="D194" s="142"/>
      <c r="E194" s="314" t="s">
        <v>365</v>
      </c>
      <c r="F194" s="258">
        <f>SUM(F28)</f>
        <v>152.4</v>
      </c>
      <c r="G194" s="258">
        <f>SUM(G28)</f>
        <v>152.4</v>
      </c>
      <c r="H194" s="258">
        <f>SUM(H28)</f>
        <v>17.600000000000001</v>
      </c>
      <c r="I194" s="258">
        <f>SUM(I28)</f>
        <v>2.5159883195242276E-5</v>
      </c>
      <c r="J194" s="15">
        <f t="shared" si="135"/>
        <v>-134.80000000000001</v>
      </c>
      <c r="K194" s="271">
        <f t="shared" si="188"/>
        <v>0.11548556430446194</v>
      </c>
      <c r="L194" s="258">
        <f>SUM(L28)</f>
        <v>0</v>
      </c>
      <c r="M194" s="258">
        <f>SUM(M28)</f>
        <v>0</v>
      </c>
      <c r="N194" s="258">
        <f>SUM(N28)</f>
        <v>0</v>
      </c>
      <c r="O194" s="258">
        <f>SUM(O28)</f>
        <v>0</v>
      </c>
      <c r="P194" s="15">
        <f t="shared" si="163"/>
        <v>0</v>
      </c>
      <c r="Q194" s="125" t="str">
        <f t="shared" si="189"/>
        <v/>
      </c>
      <c r="R194" s="21">
        <f t="shared" si="195"/>
        <v>152.4</v>
      </c>
      <c r="S194" s="14">
        <f t="shared" si="196"/>
        <v>152.4</v>
      </c>
      <c r="T194" s="14">
        <f t="shared" si="197"/>
        <v>152.4</v>
      </c>
      <c r="U194" s="14">
        <f t="shared" si="198"/>
        <v>17.600000000000001</v>
      </c>
      <c r="V194" s="15">
        <f t="shared" si="199"/>
        <v>-134.80000000000001</v>
      </c>
      <c r="W194" s="322">
        <f t="shared" si="200"/>
        <v>0.11548556430446194</v>
      </c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</row>
    <row r="195" spans="2:196" s="59" customFormat="1" ht="35.25" hidden="1" customHeight="1" x14ac:dyDescent="0.3">
      <c r="E195" s="314" t="s">
        <v>310</v>
      </c>
      <c r="F195" s="258">
        <f>F191</f>
        <v>155081.9</v>
      </c>
      <c r="G195" s="258">
        <f t="shared" ref="G195:H195" si="222">G191</f>
        <v>119108.9</v>
      </c>
      <c r="H195" s="258">
        <f t="shared" si="222"/>
        <v>117556.40000000001</v>
      </c>
      <c r="I195" s="259"/>
      <c r="J195" s="15">
        <f t="shared" si="135"/>
        <v>-1552.4999999999854</v>
      </c>
      <c r="K195" s="271">
        <f t="shared" si="188"/>
        <v>0.98696570953136176</v>
      </c>
      <c r="L195" s="258">
        <f t="shared" ref="L195:O195" si="223">L191</f>
        <v>1936</v>
      </c>
      <c r="M195" s="258">
        <f t="shared" si="223"/>
        <v>1936</v>
      </c>
      <c r="N195" s="258">
        <f t="shared" si="223"/>
        <v>1936</v>
      </c>
      <c r="O195" s="258">
        <f t="shared" si="223"/>
        <v>0</v>
      </c>
      <c r="P195" s="15">
        <f t="shared" si="163"/>
        <v>-1936</v>
      </c>
      <c r="Q195" s="125">
        <f t="shared" si="189"/>
        <v>0</v>
      </c>
      <c r="R195" s="21">
        <f t="shared" si="195"/>
        <v>157017.9</v>
      </c>
      <c r="S195" s="14">
        <f t="shared" si="196"/>
        <v>121044.9</v>
      </c>
      <c r="T195" s="14">
        <f t="shared" si="197"/>
        <v>121044.9</v>
      </c>
      <c r="U195" s="14">
        <f t="shared" si="198"/>
        <v>117556.40000000001</v>
      </c>
      <c r="V195" s="15">
        <f t="shared" si="199"/>
        <v>-3488.4999999999854</v>
      </c>
      <c r="W195" s="322">
        <f t="shared" si="200"/>
        <v>0.97118011580826635</v>
      </c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</row>
    <row r="196" spans="2:196" s="59" customFormat="1" ht="33.75" hidden="1" customHeight="1" x14ac:dyDescent="0.35">
      <c r="E196" s="314" t="s">
        <v>309</v>
      </c>
      <c r="F196" s="260"/>
      <c r="G196" s="260"/>
      <c r="H196" s="260"/>
      <c r="I196" s="261"/>
      <c r="J196" s="261"/>
      <c r="K196" s="262"/>
      <c r="L196" s="252">
        <f>L183</f>
        <v>0</v>
      </c>
      <c r="M196" s="252">
        <f>M183</f>
        <v>0</v>
      </c>
      <c r="N196" s="252">
        <f>N183</f>
        <v>0</v>
      </c>
      <c r="O196" s="194">
        <f>O182</f>
        <v>0</v>
      </c>
      <c r="P196" s="15">
        <f t="shared" si="163"/>
        <v>0</v>
      </c>
      <c r="Q196" s="125" t="str">
        <f t="shared" si="189"/>
        <v/>
      </c>
      <c r="R196" s="21">
        <f t="shared" si="195"/>
        <v>0</v>
      </c>
      <c r="S196" s="14">
        <f t="shared" si="196"/>
        <v>0</v>
      </c>
      <c r="T196" s="14">
        <f t="shared" si="197"/>
        <v>0</v>
      </c>
      <c r="U196" s="14">
        <f t="shared" si="198"/>
        <v>0</v>
      </c>
      <c r="V196" s="14">
        <f t="shared" si="199"/>
        <v>0</v>
      </c>
      <c r="W196" s="161" t="str">
        <f t="shared" si="200"/>
        <v/>
      </c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</row>
    <row r="197" spans="2:196" ht="25.5" x14ac:dyDescent="0.35">
      <c r="B197" s="3"/>
      <c r="C197" s="3"/>
      <c r="D197" s="3"/>
      <c r="E197" s="244"/>
      <c r="F197" s="263"/>
      <c r="G197" s="263"/>
      <c r="H197" s="263"/>
      <c r="I197" s="263"/>
      <c r="J197" s="263"/>
      <c r="K197" s="263"/>
      <c r="L197" s="253"/>
      <c r="M197" s="253"/>
      <c r="N197" s="253"/>
      <c r="O197" s="195"/>
      <c r="P197" s="195"/>
      <c r="Q197" s="195"/>
      <c r="R197" s="195"/>
      <c r="S197" s="195"/>
      <c r="T197" s="195"/>
      <c r="U197" s="195"/>
      <c r="V197" s="20"/>
      <c r="W197" s="20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ht="25.5" x14ac:dyDescent="0.35">
      <c r="B198" s="3"/>
      <c r="C198" s="3"/>
      <c r="D198" s="3"/>
      <c r="E198" s="244"/>
      <c r="F198" s="100"/>
      <c r="G198" s="100"/>
      <c r="H198" s="101"/>
      <c r="I198" s="101"/>
      <c r="J198" s="101"/>
      <c r="K198" s="254"/>
      <c r="L198" s="101"/>
      <c r="M198" s="101"/>
      <c r="N198" s="101"/>
      <c r="O198" s="10"/>
      <c r="P198" s="102"/>
      <c r="Q198" s="10"/>
      <c r="R198" s="10"/>
      <c r="S198" s="10"/>
      <c r="T198" s="10"/>
      <c r="U198" s="10"/>
      <c r="V198" s="10"/>
      <c r="W198" s="10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ht="25.5" x14ac:dyDescent="0.35">
      <c r="B199" s="3"/>
      <c r="C199" s="3"/>
      <c r="D199" s="3"/>
      <c r="E199" s="244"/>
      <c r="F199" s="100"/>
      <c r="G199" s="100"/>
      <c r="H199" s="101"/>
      <c r="I199" s="101"/>
      <c r="J199" s="101"/>
      <c r="K199" s="254"/>
      <c r="L199" s="101"/>
      <c r="M199" s="101"/>
      <c r="N199" s="101"/>
      <c r="O199" s="10"/>
      <c r="P199" s="102"/>
      <c r="Q199" s="10"/>
      <c r="R199" s="10"/>
      <c r="S199" s="10"/>
      <c r="T199" s="10"/>
      <c r="U199" s="10"/>
      <c r="V199" s="10"/>
      <c r="W199" s="10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ht="25.5" x14ac:dyDescent="0.35">
      <c r="B200" s="3"/>
      <c r="C200" s="3"/>
      <c r="D200" s="3"/>
      <c r="E200" s="244"/>
      <c r="F200" s="100"/>
      <c r="G200" s="100"/>
      <c r="H200" s="101"/>
      <c r="I200" s="101"/>
      <c r="J200" s="101"/>
      <c r="K200" s="254"/>
      <c r="L200" s="101"/>
      <c r="M200" s="101"/>
      <c r="N200" s="101"/>
      <c r="O200" s="10"/>
      <c r="P200" s="102"/>
      <c r="Q200" s="10"/>
      <c r="R200" s="10"/>
      <c r="S200" s="10"/>
      <c r="T200" s="10"/>
      <c r="U200" s="10"/>
      <c r="V200" s="10"/>
      <c r="W200" s="10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ht="25.5" x14ac:dyDescent="0.35">
      <c r="B201" s="3"/>
      <c r="C201" s="3"/>
      <c r="D201" s="3"/>
      <c r="E201" s="244"/>
      <c r="F201" s="100"/>
      <c r="G201" s="100"/>
      <c r="H201" s="101"/>
      <c r="I201" s="101"/>
      <c r="J201" s="101"/>
      <c r="K201" s="254"/>
      <c r="L201" s="101"/>
      <c r="M201" s="101"/>
      <c r="N201" s="101"/>
      <c r="O201" s="10"/>
      <c r="P201" s="102"/>
      <c r="Q201" s="10"/>
      <c r="R201" s="10"/>
      <c r="S201" s="10"/>
      <c r="T201" s="10"/>
      <c r="U201" s="10"/>
      <c r="V201" s="10"/>
      <c r="W201" s="10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ht="25.5" x14ac:dyDescent="0.35">
      <c r="B202" s="3"/>
      <c r="C202" s="3"/>
      <c r="D202" s="3"/>
      <c r="E202" s="244"/>
      <c r="F202" s="100"/>
      <c r="G202" s="100"/>
      <c r="H202" s="101"/>
      <c r="I202" s="101"/>
      <c r="J202" s="101"/>
      <c r="K202" s="254"/>
      <c r="L202" s="101"/>
      <c r="M202" s="101"/>
      <c r="N202" s="101"/>
      <c r="O202" s="10"/>
      <c r="P202" s="102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ht="25.5" x14ac:dyDescent="0.35">
      <c r="B203" s="3"/>
      <c r="C203" s="3"/>
      <c r="D203" s="3"/>
      <c r="E203" s="244"/>
      <c r="F203" s="100"/>
      <c r="G203" s="100"/>
      <c r="H203" s="101"/>
      <c r="I203" s="101"/>
      <c r="J203" s="101"/>
      <c r="K203" s="254"/>
      <c r="L203" s="101"/>
      <c r="M203" s="101"/>
      <c r="N203" s="101"/>
      <c r="O203" s="10"/>
      <c r="P203" s="102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ht="25.5" x14ac:dyDescent="0.35">
      <c r="B204" s="3"/>
      <c r="C204" s="3"/>
      <c r="D204" s="3"/>
      <c r="E204" s="244"/>
      <c r="F204" s="100"/>
      <c r="G204" s="100"/>
      <c r="H204" s="101"/>
      <c r="I204" s="101"/>
      <c r="J204" s="101"/>
      <c r="K204" s="254"/>
      <c r="L204" s="101"/>
      <c r="M204" s="101"/>
      <c r="N204" s="101"/>
      <c r="O204" s="10"/>
      <c r="P204" s="102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F205" s="103"/>
      <c r="G205" s="103"/>
      <c r="H205" s="10"/>
      <c r="I205" s="10"/>
      <c r="J205" s="10"/>
      <c r="K205" s="105"/>
      <c r="L205" s="10"/>
      <c r="M205" s="10"/>
      <c r="N205" s="10"/>
      <c r="O205" s="10"/>
      <c r="P205" s="102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F206" s="103"/>
      <c r="G206" s="103"/>
      <c r="H206" s="10"/>
      <c r="I206" s="10"/>
      <c r="J206" s="10"/>
      <c r="K206" s="105"/>
      <c r="L206" s="10"/>
      <c r="M206" s="10"/>
      <c r="N206" s="10"/>
      <c r="O206" s="10"/>
      <c r="P206" s="102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F207" s="103"/>
      <c r="G207" s="103"/>
      <c r="H207" s="10"/>
      <c r="I207" s="10"/>
      <c r="J207" s="10"/>
      <c r="K207" s="105"/>
      <c r="L207" s="10"/>
      <c r="M207" s="10"/>
      <c r="N207" s="10"/>
      <c r="O207" s="10"/>
      <c r="P207" s="102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F208" s="103"/>
      <c r="G208" s="103"/>
      <c r="H208" s="10"/>
      <c r="I208" s="10"/>
      <c r="J208" s="10"/>
      <c r="K208" s="105"/>
      <c r="L208" s="10"/>
      <c r="M208" s="10"/>
      <c r="N208" s="10"/>
      <c r="O208" s="10"/>
      <c r="P208" s="102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F209" s="103"/>
      <c r="G209" s="103"/>
      <c r="H209" s="10"/>
      <c r="I209" s="10"/>
      <c r="J209" s="10"/>
      <c r="K209" s="105"/>
      <c r="L209" s="10"/>
      <c r="M209" s="10"/>
      <c r="N209" s="10"/>
      <c r="O209" s="10"/>
      <c r="P209" s="102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3"/>
      <c r="G210" s="103"/>
      <c r="H210" s="10"/>
      <c r="I210" s="10"/>
      <c r="J210" s="10"/>
      <c r="K210" s="105"/>
      <c r="L210" s="10"/>
      <c r="M210" s="10"/>
      <c r="N210" s="10"/>
      <c r="O210" s="10"/>
      <c r="P210" s="102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3"/>
      <c r="G211" s="103"/>
      <c r="H211" s="10"/>
      <c r="I211" s="10"/>
      <c r="J211" s="10"/>
      <c r="K211" s="105"/>
      <c r="L211" s="10"/>
      <c r="M211" s="10"/>
      <c r="N211" s="10"/>
      <c r="O211" s="10"/>
      <c r="P211" s="102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3"/>
      <c r="G212" s="103"/>
      <c r="H212" s="10"/>
      <c r="I212" s="10"/>
      <c r="J212" s="10"/>
      <c r="K212" s="105"/>
      <c r="L212" s="10"/>
      <c r="M212" s="10"/>
      <c r="N212" s="10"/>
      <c r="O212" s="10"/>
      <c r="P212" s="102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3"/>
      <c r="G213" s="103"/>
      <c r="H213" s="10"/>
      <c r="I213" s="10"/>
      <c r="J213" s="10"/>
      <c r="K213" s="105"/>
      <c r="L213" s="10"/>
      <c r="M213" s="10"/>
      <c r="N213" s="10"/>
      <c r="O213" s="10"/>
      <c r="P213" s="102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3"/>
      <c r="G214" s="103"/>
      <c r="H214" s="10"/>
      <c r="I214" s="10"/>
      <c r="J214" s="10"/>
      <c r="K214" s="105"/>
      <c r="L214" s="10"/>
      <c r="M214" s="10"/>
      <c r="N214" s="10"/>
      <c r="O214" s="10"/>
      <c r="P214" s="102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3"/>
      <c r="G215" s="103"/>
      <c r="H215" s="10"/>
      <c r="I215" s="10"/>
      <c r="J215" s="10"/>
      <c r="K215" s="105"/>
      <c r="L215" s="10"/>
      <c r="M215" s="10"/>
      <c r="N215" s="10"/>
      <c r="O215" s="10"/>
      <c r="P215" s="102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3"/>
      <c r="G216" s="103"/>
      <c r="H216" s="10"/>
      <c r="I216" s="10"/>
      <c r="J216" s="10"/>
      <c r="K216" s="105"/>
      <c r="L216" s="10"/>
      <c r="M216" s="10"/>
      <c r="N216" s="10"/>
      <c r="O216" s="10"/>
      <c r="P216" s="102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3"/>
      <c r="G217" s="103"/>
      <c r="H217" s="10"/>
      <c r="I217" s="10"/>
      <c r="J217" s="10"/>
      <c r="K217" s="105"/>
      <c r="L217" s="10"/>
      <c r="M217" s="10"/>
      <c r="N217" s="10"/>
      <c r="O217" s="10"/>
      <c r="P217" s="102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3"/>
      <c r="G218" s="103"/>
      <c r="H218" s="10"/>
      <c r="I218" s="10"/>
      <c r="J218" s="10"/>
      <c r="K218" s="105"/>
      <c r="L218" s="10"/>
      <c r="M218" s="10"/>
      <c r="N218" s="10"/>
      <c r="O218" s="10"/>
      <c r="P218" s="102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3"/>
      <c r="G219" s="103"/>
      <c r="H219" s="10"/>
      <c r="I219" s="10"/>
      <c r="J219" s="10"/>
      <c r="K219" s="105"/>
      <c r="L219" s="10"/>
      <c r="M219" s="10"/>
      <c r="N219" s="10"/>
      <c r="O219" s="10"/>
      <c r="P219" s="102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3"/>
      <c r="G220" s="103"/>
      <c r="H220" s="10"/>
      <c r="I220" s="10"/>
      <c r="J220" s="10"/>
      <c r="K220" s="105"/>
      <c r="L220" s="10"/>
      <c r="M220" s="10"/>
      <c r="N220" s="10"/>
      <c r="O220" s="10"/>
      <c r="P220" s="102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3"/>
      <c r="G221" s="103"/>
      <c r="H221" s="10"/>
      <c r="I221" s="10"/>
      <c r="J221" s="10"/>
      <c r="K221" s="105"/>
      <c r="L221" s="10"/>
      <c r="M221" s="10"/>
      <c r="N221" s="10"/>
      <c r="O221" s="10"/>
      <c r="P221" s="102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3"/>
      <c r="G222" s="103"/>
      <c r="H222" s="10"/>
      <c r="I222" s="10"/>
      <c r="J222" s="10"/>
      <c r="K222" s="105"/>
      <c r="L222" s="10"/>
      <c r="M222" s="10"/>
      <c r="N222" s="10"/>
      <c r="O222" s="10"/>
      <c r="P222" s="102"/>
      <c r="Q222" s="10"/>
      <c r="R222" s="10"/>
      <c r="S222" s="10"/>
      <c r="T222" s="10"/>
      <c r="U222" s="10"/>
      <c r="V222" s="10"/>
      <c r="W222" s="10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3"/>
      <c r="G223" s="103"/>
      <c r="H223" s="10"/>
      <c r="I223" s="10"/>
      <c r="J223" s="10"/>
      <c r="K223" s="105"/>
      <c r="L223" s="10"/>
      <c r="M223" s="10"/>
      <c r="N223" s="10"/>
      <c r="O223" s="10"/>
      <c r="P223" s="102"/>
      <c r="Q223" s="10"/>
      <c r="R223" s="10"/>
      <c r="S223" s="10"/>
      <c r="T223" s="10"/>
      <c r="U223" s="10"/>
      <c r="V223" s="10"/>
      <c r="W223" s="10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3"/>
      <c r="G224" s="103"/>
      <c r="H224" s="10"/>
      <c r="I224" s="10"/>
      <c r="J224" s="10"/>
      <c r="K224" s="105"/>
      <c r="L224" s="10"/>
      <c r="M224" s="10"/>
      <c r="N224" s="10"/>
      <c r="O224" s="10"/>
      <c r="P224" s="102"/>
      <c r="Q224" s="10"/>
      <c r="R224" s="10"/>
      <c r="S224" s="10"/>
      <c r="T224" s="10"/>
      <c r="U224" s="10"/>
      <c r="V224" s="10"/>
      <c r="W224" s="10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3"/>
      <c r="G225" s="103"/>
      <c r="H225" s="10"/>
      <c r="I225" s="10"/>
      <c r="J225" s="10"/>
      <c r="K225" s="105"/>
      <c r="L225" s="10"/>
      <c r="M225" s="10"/>
      <c r="N225" s="10"/>
      <c r="O225" s="10"/>
      <c r="P225" s="102"/>
      <c r="Q225" s="10"/>
      <c r="R225" s="10"/>
      <c r="S225" s="10"/>
      <c r="T225" s="10"/>
      <c r="U225" s="10"/>
      <c r="V225" s="10"/>
      <c r="W225" s="10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3"/>
      <c r="G226" s="103"/>
      <c r="H226" s="10"/>
      <c r="I226" s="10"/>
      <c r="J226" s="10"/>
      <c r="K226" s="105"/>
      <c r="L226" s="10"/>
      <c r="M226" s="10"/>
      <c r="N226" s="10"/>
      <c r="O226" s="10"/>
      <c r="P226" s="102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3"/>
      <c r="G227" s="103"/>
      <c r="H227" s="10"/>
      <c r="I227" s="10"/>
      <c r="J227" s="10"/>
      <c r="K227" s="105"/>
      <c r="L227" s="10"/>
      <c r="M227" s="10"/>
      <c r="N227" s="10"/>
      <c r="O227" s="10"/>
      <c r="P227" s="102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3"/>
      <c r="G228" s="103"/>
      <c r="H228" s="10"/>
      <c r="I228" s="10"/>
      <c r="J228" s="10"/>
      <c r="K228" s="105"/>
      <c r="L228" s="10"/>
      <c r="M228" s="10"/>
      <c r="N228" s="10"/>
      <c r="O228" s="10"/>
      <c r="P228" s="102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3"/>
      <c r="G229" s="103"/>
      <c r="H229" s="10"/>
      <c r="I229" s="10"/>
      <c r="J229" s="10"/>
      <c r="K229" s="105"/>
      <c r="L229" s="10"/>
      <c r="M229" s="10"/>
      <c r="N229" s="10"/>
      <c r="O229" s="10"/>
      <c r="P229" s="102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3"/>
      <c r="G230" s="103"/>
      <c r="H230" s="10"/>
      <c r="I230" s="10"/>
      <c r="J230" s="10"/>
      <c r="K230" s="105"/>
      <c r="L230" s="10"/>
      <c r="M230" s="10"/>
      <c r="N230" s="10"/>
      <c r="O230" s="10"/>
      <c r="P230" s="102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3"/>
      <c r="G231" s="103"/>
      <c r="H231" s="10"/>
      <c r="I231" s="10"/>
      <c r="J231" s="10"/>
      <c r="K231" s="105"/>
      <c r="L231" s="10"/>
      <c r="M231" s="10"/>
      <c r="N231" s="10"/>
      <c r="O231" s="10"/>
      <c r="P231" s="102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3"/>
      <c r="G232" s="103"/>
      <c r="H232" s="10"/>
      <c r="I232" s="10"/>
      <c r="J232" s="10"/>
      <c r="K232" s="105"/>
      <c r="L232" s="10"/>
      <c r="M232" s="10"/>
      <c r="N232" s="10"/>
      <c r="O232" s="10"/>
      <c r="P232" s="102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3"/>
      <c r="G233" s="103"/>
      <c r="H233" s="10"/>
      <c r="I233" s="10"/>
      <c r="J233" s="10"/>
      <c r="K233" s="105"/>
      <c r="L233" s="10"/>
      <c r="M233" s="10"/>
      <c r="N233" s="10"/>
      <c r="O233" s="10"/>
      <c r="P233" s="102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3"/>
      <c r="G234" s="103"/>
      <c r="H234" s="10"/>
      <c r="I234" s="10"/>
      <c r="J234" s="10"/>
      <c r="K234" s="105"/>
      <c r="L234" s="10"/>
      <c r="M234" s="10"/>
      <c r="N234" s="10"/>
      <c r="O234" s="10"/>
      <c r="P234" s="102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3"/>
      <c r="G235" s="103"/>
      <c r="H235" s="10"/>
      <c r="I235" s="10"/>
      <c r="J235" s="10"/>
      <c r="K235" s="105"/>
      <c r="L235" s="10"/>
      <c r="M235" s="10"/>
      <c r="N235" s="10"/>
      <c r="O235" s="10"/>
      <c r="P235" s="102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3"/>
      <c r="G236" s="103"/>
      <c r="H236" s="10"/>
      <c r="I236" s="10"/>
      <c r="J236" s="10"/>
      <c r="K236" s="105"/>
      <c r="L236" s="10"/>
      <c r="M236" s="10"/>
      <c r="N236" s="10"/>
      <c r="O236" s="10"/>
      <c r="P236" s="102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3"/>
      <c r="G237" s="103"/>
      <c r="H237" s="10"/>
      <c r="I237" s="10"/>
      <c r="J237" s="10"/>
      <c r="K237" s="105"/>
      <c r="L237" s="10"/>
      <c r="M237" s="10"/>
      <c r="N237" s="10"/>
      <c r="O237" s="10"/>
      <c r="P237" s="102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3"/>
      <c r="G238" s="103"/>
      <c r="H238" s="10"/>
      <c r="I238" s="10"/>
      <c r="J238" s="10"/>
      <c r="K238" s="105"/>
      <c r="L238" s="10"/>
      <c r="M238" s="10"/>
      <c r="N238" s="10"/>
      <c r="O238" s="10"/>
      <c r="P238" s="102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3"/>
      <c r="G239" s="103"/>
      <c r="H239" s="10"/>
      <c r="I239" s="10"/>
      <c r="J239" s="10"/>
      <c r="K239" s="105"/>
      <c r="L239" s="10"/>
      <c r="M239" s="10"/>
      <c r="N239" s="10"/>
      <c r="O239" s="10"/>
      <c r="P239" s="102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3"/>
      <c r="G240" s="103"/>
      <c r="H240" s="10"/>
      <c r="I240" s="10"/>
      <c r="J240" s="10"/>
      <c r="K240" s="105"/>
      <c r="L240" s="10"/>
      <c r="M240" s="10"/>
      <c r="N240" s="10"/>
      <c r="O240" s="10"/>
      <c r="P240" s="102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3"/>
      <c r="G241" s="103"/>
      <c r="H241" s="10"/>
      <c r="I241" s="10"/>
      <c r="J241" s="10"/>
      <c r="K241" s="105"/>
      <c r="L241" s="10"/>
      <c r="M241" s="10"/>
      <c r="N241" s="10"/>
      <c r="O241" s="10"/>
      <c r="P241" s="102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3"/>
      <c r="G242" s="103"/>
      <c r="H242" s="10"/>
      <c r="I242" s="10"/>
      <c r="J242" s="10"/>
      <c r="K242" s="105"/>
      <c r="L242" s="10"/>
      <c r="M242" s="10"/>
      <c r="N242" s="10"/>
      <c r="O242" s="10"/>
      <c r="P242" s="102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3"/>
      <c r="G243" s="103"/>
      <c r="H243" s="10"/>
      <c r="I243" s="10"/>
      <c r="J243" s="10"/>
      <c r="K243" s="105"/>
      <c r="L243" s="10"/>
      <c r="M243" s="10"/>
      <c r="N243" s="10"/>
      <c r="O243" s="10"/>
      <c r="P243" s="102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3"/>
      <c r="G244" s="103"/>
      <c r="H244" s="10"/>
      <c r="I244" s="10"/>
      <c r="J244" s="10"/>
      <c r="K244" s="105"/>
      <c r="L244" s="10"/>
      <c r="M244" s="10"/>
      <c r="N244" s="10"/>
      <c r="O244" s="10"/>
      <c r="P244" s="102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3"/>
      <c r="G245" s="103"/>
      <c r="H245" s="10"/>
      <c r="I245" s="10"/>
      <c r="J245" s="10"/>
      <c r="K245" s="105"/>
      <c r="L245" s="10"/>
      <c r="M245" s="10"/>
      <c r="N245" s="10"/>
      <c r="O245" s="10"/>
      <c r="P245" s="102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3"/>
      <c r="G246" s="103"/>
      <c r="H246" s="10"/>
      <c r="I246" s="10"/>
      <c r="J246" s="10"/>
      <c r="K246" s="105"/>
      <c r="L246" s="10"/>
      <c r="M246" s="10"/>
      <c r="N246" s="10"/>
      <c r="O246" s="10"/>
      <c r="P246" s="102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3"/>
      <c r="G247" s="103"/>
      <c r="H247" s="10"/>
      <c r="I247" s="10"/>
      <c r="J247" s="10"/>
      <c r="K247" s="105"/>
      <c r="L247" s="10"/>
      <c r="M247" s="10"/>
      <c r="N247" s="10"/>
      <c r="O247" s="10"/>
      <c r="P247" s="102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3"/>
      <c r="G248" s="103"/>
      <c r="H248" s="10"/>
      <c r="I248" s="10"/>
      <c r="J248" s="10"/>
      <c r="K248" s="105"/>
      <c r="L248" s="10"/>
      <c r="M248" s="10"/>
      <c r="N248" s="10"/>
      <c r="O248" s="10"/>
      <c r="P248" s="102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3"/>
      <c r="G249" s="103"/>
      <c r="H249" s="10"/>
      <c r="I249" s="10"/>
      <c r="J249" s="10"/>
      <c r="K249" s="105"/>
      <c r="L249" s="10"/>
      <c r="M249" s="10"/>
      <c r="N249" s="10"/>
      <c r="O249" s="10"/>
      <c r="P249" s="102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3"/>
      <c r="G250" s="103"/>
      <c r="H250" s="10"/>
      <c r="I250" s="10"/>
      <c r="J250" s="10"/>
      <c r="K250" s="105"/>
      <c r="L250" s="10"/>
      <c r="M250" s="10"/>
      <c r="N250" s="10"/>
      <c r="O250" s="10"/>
      <c r="P250" s="102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3"/>
      <c r="G251" s="103"/>
      <c r="H251" s="10"/>
      <c r="I251" s="10"/>
      <c r="J251" s="10"/>
      <c r="K251" s="105"/>
      <c r="L251" s="10"/>
      <c r="M251" s="10"/>
      <c r="N251" s="10"/>
      <c r="O251" s="10"/>
      <c r="P251" s="102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3"/>
      <c r="G252" s="103"/>
      <c r="H252" s="10"/>
      <c r="I252" s="10"/>
      <c r="J252" s="10"/>
      <c r="K252" s="105"/>
      <c r="L252" s="10"/>
      <c r="M252" s="10"/>
      <c r="N252" s="10"/>
      <c r="O252" s="10"/>
      <c r="P252" s="102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3"/>
      <c r="G253" s="103"/>
      <c r="H253" s="10"/>
      <c r="I253" s="10"/>
      <c r="J253" s="10"/>
      <c r="K253" s="105"/>
      <c r="L253" s="10"/>
      <c r="M253" s="10"/>
      <c r="N253" s="10"/>
      <c r="O253" s="10"/>
      <c r="P253" s="102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3"/>
      <c r="G254" s="103"/>
      <c r="H254" s="10"/>
      <c r="I254" s="10"/>
      <c r="J254" s="10"/>
      <c r="K254" s="105"/>
      <c r="L254" s="10"/>
      <c r="M254" s="10"/>
      <c r="N254" s="10"/>
      <c r="O254" s="10"/>
      <c r="P254" s="102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3"/>
      <c r="G255" s="103"/>
      <c r="H255" s="10"/>
      <c r="I255" s="10"/>
      <c r="J255" s="10"/>
      <c r="K255" s="105"/>
      <c r="L255" s="10"/>
      <c r="M255" s="10"/>
      <c r="N255" s="10"/>
      <c r="O255" s="10"/>
      <c r="P255" s="102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3"/>
      <c r="G256" s="103"/>
      <c r="H256" s="10"/>
      <c r="I256" s="10"/>
      <c r="J256" s="10"/>
      <c r="K256" s="105"/>
      <c r="L256" s="10"/>
      <c r="M256" s="10"/>
      <c r="N256" s="10"/>
      <c r="O256" s="10"/>
      <c r="P256" s="102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3"/>
      <c r="G257" s="103"/>
      <c r="H257" s="10"/>
      <c r="I257" s="10"/>
      <c r="J257" s="10"/>
      <c r="K257" s="105"/>
      <c r="L257" s="10"/>
      <c r="M257" s="10"/>
      <c r="N257" s="10"/>
      <c r="O257" s="10"/>
      <c r="P257" s="102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3"/>
      <c r="G258" s="103"/>
      <c r="H258" s="10"/>
      <c r="I258" s="10"/>
      <c r="J258" s="10"/>
      <c r="K258" s="105"/>
      <c r="L258" s="10"/>
      <c r="M258" s="10"/>
      <c r="N258" s="10"/>
      <c r="O258" s="10"/>
      <c r="P258" s="102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3"/>
      <c r="G259" s="103"/>
      <c r="H259" s="10"/>
      <c r="I259" s="10"/>
      <c r="J259" s="10"/>
      <c r="K259" s="105"/>
      <c r="L259" s="10"/>
      <c r="M259" s="10"/>
      <c r="N259" s="10"/>
      <c r="O259" s="10"/>
      <c r="P259" s="102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3"/>
      <c r="G260" s="103"/>
      <c r="H260" s="10"/>
      <c r="I260" s="10"/>
      <c r="J260" s="10"/>
      <c r="K260" s="105"/>
      <c r="L260" s="10"/>
      <c r="M260" s="10"/>
      <c r="N260" s="10"/>
      <c r="O260" s="10"/>
      <c r="P260" s="102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3"/>
      <c r="G261" s="103"/>
      <c r="H261" s="10"/>
      <c r="I261" s="10"/>
      <c r="J261" s="10"/>
      <c r="K261" s="105"/>
      <c r="L261" s="10"/>
      <c r="M261" s="10"/>
      <c r="N261" s="10"/>
      <c r="O261" s="10"/>
      <c r="P261" s="102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3"/>
      <c r="G262" s="103"/>
      <c r="H262" s="10"/>
      <c r="I262" s="10"/>
      <c r="J262" s="10"/>
      <c r="K262" s="105"/>
      <c r="L262" s="10"/>
      <c r="M262" s="10"/>
      <c r="N262" s="10"/>
      <c r="O262" s="10"/>
      <c r="P262" s="102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3"/>
      <c r="G263" s="103"/>
      <c r="H263" s="10"/>
      <c r="I263" s="10"/>
      <c r="J263" s="10"/>
      <c r="K263" s="105"/>
      <c r="L263" s="10"/>
      <c r="M263" s="10"/>
      <c r="N263" s="10"/>
      <c r="O263" s="10"/>
      <c r="P263" s="102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3"/>
      <c r="G264" s="103"/>
      <c r="H264" s="10"/>
      <c r="I264" s="10"/>
      <c r="J264" s="10"/>
      <c r="K264" s="105"/>
      <c r="L264" s="10"/>
      <c r="M264" s="10"/>
      <c r="N264" s="10"/>
      <c r="O264" s="10"/>
      <c r="P264" s="102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3"/>
      <c r="G265" s="103"/>
      <c r="H265" s="10"/>
      <c r="I265" s="10"/>
      <c r="J265" s="10"/>
      <c r="K265" s="105"/>
      <c r="L265" s="10"/>
      <c r="M265" s="10"/>
      <c r="N265" s="10"/>
      <c r="O265" s="10"/>
      <c r="P265" s="102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3"/>
      <c r="G266" s="103"/>
      <c r="H266" s="10"/>
      <c r="I266" s="10"/>
      <c r="J266" s="10"/>
      <c r="K266" s="105"/>
      <c r="L266" s="10"/>
      <c r="M266" s="10"/>
      <c r="N266" s="10"/>
      <c r="O266" s="10"/>
      <c r="P266" s="102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3"/>
      <c r="G267" s="103"/>
      <c r="H267" s="10"/>
      <c r="I267" s="10"/>
      <c r="J267" s="10"/>
      <c r="K267" s="105"/>
      <c r="L267" s="10"/>
      <c r="M267" s="10"/>
      <c r="N267" s="10"/>
      <c r="O267" s="10"/>
      <c r="P267" s="102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3"/>
      <c r="G268" s="103"/>
      <c r="H268" s="10"/>
      <c r="I268" s="10"/>
      <c r="J268" s="10"/>
      <c r="K268" s="105"/>
      <c r="L268" s="10"/>
      <c r="M268" s="10"/>
      <c r="N268" s="10"/>
      <c r="O268" s="10"/>
      <c r="P268" s="102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3"/>
      <c r="G269" s="103"/>
      <c r="H269" s="10"/>
      <c r="I269" s="10"/>
      <c r="J269" s="10"/>
      <c r="K269" s="105"/>
      <c r="L269" s="10"/>
      <c r="M269" s="10"/>
      <c r="N269" s="10"/>
      <c r="O269" s="10"/>
      <c r="P269" s="102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3"/>
      <c r="G270" s="103"/>
      <c r="H270" s="10"/>
      <c r="I270" s="10"/>
      <c r="J270" s="10"/>
      <c r="K270" s="105"/>
      <c r="L270" s="10"/>
      <c r="M270" s="10"/>
      <c r="N270" s="10"/>
      <c r="O270" s="10"/>
      <c r="P270" s="102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3"/>
      <c r="G271" s="103"/>
      <c r="H271" s="10"/>
      <c r="I271" s="10"/>
      <c r="J271" s="10"/>
      <c r="K271" s="105"/>
      <c r="L271" s="10"/>
      <c r="M271" s="10"/>
      <c r="N271" s="10"/>
      <c r="O271" s="10"/>
      <c r="P271" s="102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3"/>
      <c r="G272" s="103"/>
      <c r="H272" s="10"/>
      <c r="I272" s="10"/>
      <c r="J272" s="10"/>
      <c r="K272" s="105"/>
      <c r="L272" s="10"/>
      <c r="M272" s="10"/>
      <c r="N272" s="10"/>
      <c r="O272" s="10"/>
      <c r="P272" s="102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3"/>
      <c r="G273" s="103"/>
      <c r="H273" s="10"/>
      <c r="I273" s="10"/>
      <c r="J273" s="10"/>
      <c r="K273" s="105"/>
      <c r="L273" s="10"/>
      <c r="M273" s="10"/>
      <c r="N273" s="10"/>
      <c r="O273" s="10"/>
      <c r="P273" s="102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3"/>
      <c r="G274" s="103"/>
      <c r="H274" s="10"/>
      <c r="I274" s="10"/>
      <c r="J274" s="10"/>
      <c r="K274" s="105"/>
      <c r="L274" s="10"/>
      <c r="M274" s="10"/>
      <c r="N274" s="10"/>
      <c r="O274" s="10"/>
      <c r="P274" s="102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3"/>
      <c r="G275" s="103"/>
      <c r="H275" s="10"/>
      <c r="I275" s="10"/>
      <c r="J275" s="10"/>
      <c r="K275" s="105"/>
      <c r="L275" s="10"/>
      <c r="M275" s="10"/>
      <c r="N275" s="10"/>
      <c r="O275" s="10"/>
      <c r="P275" s="102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3"/>
      <c r="G276" s="103"/>
      <c r="H276" s="10"/>
      <c r="I276" s="10"/>
      <c r="J276" s="10"/>
      <c r="K276" s="105"/>
      <c r="L276" s="10"/>
      <c r="M276" s="10"/>
      <c r="N276" s="10"/>
      <c r="O276" s="10"/>
      <c r="P276" s="102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3"/>
      <c r="G277" s="103"/>
      <c r="H277" s="10"/>
      <c r="I277" s="10"/>
      <c r="J277" s="10"/>
      <c r="K277" s="105"/>
      <c r="L277" s="10"/>
      <c r="M277" s="10"/>
      <c r="N277" s="10"/>
      <c r="O277" s="10"/>
      <c r="P277" s="102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3"/>
      <c r="G278" s="103"/>
      <c r="H278" s="10"/>
      <c r="I278" s="10"/>
      <c r="J278" s="10"/>
      <c r="K278" s="105"/>
      <c r="L278" s="10"/>
      <c r="M278" s="10"/>
      <c r="N278" s="10"/>
      <c r="O278" s="10"/>
      <c r="P278" s="102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3"/>
      <c r="G279" s="103"/>
      <c r="H279" s="10"/>
      <c r="I279" s="10"/>
      <c r="J279" s="10"/>
      <c r="K279" s="105"/>
      <c r="L279" s="10"/>
      <c r="M279" s="10"/>
      <c r="N279" s="10"/>
      <c r="O279" s="10"/>
      <c r="P279" s="102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3"/>
      <c r="G280" s="103"/>
      <c r="H280" s="10"/>
      <c r="I280" s="10"/>
      <c r="J280" s="10"/>
      <c r="K280" s="105"/>
      <c r="L280" s="10"/>
      <c r="M280" s="10"/>
      <c r="N280" s="10"/>
      <c r="O280" s="10"/>
      <c r="P280" s="102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3"/>
      <c r="G281" s="103"/>
      <c r="H281" s="10"/>
      <c r="I281" s="10"/>
      <c r="J281" s="10"/>
      <c r="K281" s="105"/>
      <c r="L281" s="10"/>
      <c r="M281" s="10"/>
      <c r="N281" s="10"/>
      <c r="O281" s="10"/>
      <c r="P281" s="102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3"/>
      <c r="G282" s="103"/>
      <c r="H282" s="10"/>
      <c r="I282" s="10"/>
      <c r="J282" s="10"/>
      <c r="K282" s="105"/>
      <c r="L282" s="10"/>
      <c r="M282" s="10"/>
      <c r="N282" s="10"/>
      <c r="O282" s="10"/>
      <c r="P282" s="102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3"/>
      <c r="G283" s="103"/>
      <c r="H283" s="10"/>
      <c r="I283" s="10"/>
      <c r="J283" s="10"/>
      <c r="K283" s="105"/>
      <c r="L283" s="10"/>
      <c r="M283" s="10"/>
      <c r="N283" s="10"/>
      <c r="O283" s="10"/>
      <c r="P283" s="102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3"/>
      <c r="G284" s="103"/>
      <c r="H284" s="10"/>
      <c r="I284" s="10"/>
      <c r="J284" s="10"/>
      <c r="K284" s="105"/>
      <c r="L284" s="10"/>
      <c r="M284" s="10"/>
      <c r="N284" s="10"/>
      <c r="O284" s="10"/>
      <c r="P284" s="102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3"/>
      <c r="G285" s="103"/>
      <c r="H285" s="10"/>
      <c r="I285" s="10"/>
      <c r="J285" s="10"/>
      <c r="K285" s="105"/>
      <c r="L285" s="10"/>
      <c r="M285" s="10"/>
      <c r="N285" s="10"/>
      <c r="O285" s="10"/>
      <c r="P285" s="102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3"/>
      <c r="G286" s="103"/>
      <c r="H286" s="10"/>
      <c r="I286" s="10"/>
      <c r="J286" s="10"/>
      <c r="K286" s="105"/>
      <c r="L286" s="10"/>
      <c r="M286" s="10"/>
      <c r="N286" s="10"/>
      <c r="O286" s="10"/>
      <c r="P286" s="102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3"/>
      <c r="G287" s="103"/>
      <c r="H287" s="10"/>
      <c r="I287" s="10"/>
      <c r="J287" s="10"/>
      <c r="K287" s="105"/>
      <c r="L287" s="10"/>
      <c r="M287" s="10"/>
      <c r="N287" s="10"/>
      <c r="O287" s="10"/>
      <c r="P287" s="102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3"/>
      <c r="G288" s="103"/>
      <c r="H288" s="10"/>
      <c r="I288" s="10"/>
      <c r="J288" s="10"/>
      <c r="K288" s="105"/>
      <c r="L288" s="10"/>
      <c r="M288" s="10"/>
      <c r="N288" s="10"/>
      <c r="O288" s="10"/>
      <c r="P288" s="102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3"/>
      <c r="G289" s="103"/>
      <c r="H289" s="10"/>
      <c r="I289" s="10"/>
      <c r="J289" s="10"/>
      <c r="K289" s="105"/>
      <c r="L289" s="10"/>
      <c r="M289" s="10"/>
      <c r="N289" s="10"/>
      <c r="O289" s="10"/>
      <c r="P289" s="102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3"/>
      <c r="G290" s="103"/>
      <c r="H290" s="10"/>
      <c r="I290" s="10"/>
      <c r="J290" s="10"/>
      <c r="K290" s="105"/>
      <c r="L290" s="10"/>
      <c r="M290" s="10"/>
      <c r="N290" s="10"/>
      <c r="O290" s="10"/>
      <c r="P290" s="102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3"/>
      <c r="G291" s="103"/>
      <c r="H291" s="10"/>
      <c r="I291" s="10"/>
      <c r="J291" s="10"/>
      <c r="K291" s="105"/>
      <c r="L291" s="10"/>
      <c r="M291" s="10"/>
      <c r="N291" s="10"/>
      <c r="O291" s="10"/>
      <c r="P291" s="102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3"/>
      <c r="G292" s="103"/>
      <c r="H292" s="10"/>
      <c r="I292" s="10"/>
      <c r="J292" s="10"/>
      <c r="K292" s="105"/>
      <c r="L292" s="10"/>
      <c r="M292" s="10"/>
      <c r="N292" s="10"/>
      <c r="O292" s="10"/>
      <c r="P292" s="102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3"/>
      <c r="G293" s="103"/>
      <c r="H293" s="10"/>
      <c r="I293" s="10"/>
      <c r="J293" s="10"/>
      <c r="K293" s="105"/>
      <c r="L293" s="10"/>
      <c r="M293" s="10"/>
      <c r="N293" s="10"/>
      <c r="O293" s="10"/>
      <c r="P293" s="102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3"/>
      <c r="G294" s="103"/>
      <c r="H294" s="10"/>
      <c r="I294" s="10"/>
      <c r="J294" s="10"/>
      <c r="K294" s="105"/>
      <c r="L294" s="10"/>
      <c r="M294" s="10"/>
      <c r="N294" s="10"/>
      <c r="O294" s="10"/>
      <c r="P294" s="102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3"/>
      <c r="G295" s="103"/>
      <c r="H295" s="10"/>
      <c r="I295" s="10"/>
      <c r="J295" s="10"/>
      <c r="K295" s="105"/>
      <c r="L295" s="10"/>
      <c r="M295" s="10"/>
      <c r="N295" s="10"/>
      <c r="O295" s="10"/>
      <c r="P295" s="102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3"/>
      <c r="G296" s="103"/>
      <c r="H296" s="10"/>
      <c r="I296" s="10"/>
      <c r="J296" s="10"/>
      <c r="K296" s="105"/>
      <c r="L296" s="10"/>
      <c r="M296" s="10"/>
      <c r="N296" s="10"/>
      <c r="O296" s="10"/>
      <c r="P296" s="102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3"/>
      <c r="G297" s="103"/>
      <c r="H297" s="10"/>
      <c r="I297" s="10"/>
      <c r="J297" s="10"/>
      <c r="K297" s="105"/>
      <c r="L297" s="10"/>
      <c r="M297" s="10"/>
      <c r="N297" s="10"/>
      <c r="O297" s="10"/>
      <c r="P297" s="102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3"/>
      <c r="G298" s="103"/>
      <c r="H298" s="10"/>
      <c r="I298" s="10"/>
      <c r="J298" s="10"/>
      <c r="K298" s="105"/>
      <c r="L298" s="10"/>
      <c r="M298" s="10"/>
      <c r="N298" s="10"/>
      <c r="O298" s="10"/>
      <c r="P298" s="102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3"/>
      <c r="G299" s="103"/>
      <c r="H299" s="10"/>
      <c r="I299" s="10"/>
      <c r="J299" s="10"/>
      <c r="K299" s="105"/>
      <c r="L299" s="10"/>
      <c r="M299" s="10"/>
      <c r="N299" s="10"/>
      <c r="O299" s="10"/>
      <c r="P299" s="102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3"/>
      <c r="G300" s="103"/>
      <c r="H300" s="10"/>
      <c r="I300" s="10"/>
      <c r="J300" s="10"/>
      <c r="K300" s="105"/>
      <c r="L300" s="10"/>
      <c r="M300" s="10"/>
      <c r="N300" s="10"/>
      <c r="O300" s="10"/>
      <c r="P300" s="102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3"/>
      <c r="G301" s="103"/>
      <c r="H301" s="10"/>
      <c r="I301" s="10"/>
      <c r="J301" s="10"/>
      <c r="K301" s="105"/>
      <c r="L301" s="10"/>
      <c r="M301" s="10"/>
      <c r="N301" s="10"/>
      <c r="O301" s="10"/>
      <c r="P301" s="102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3"/>
      <c r="G302" s="103"/>
      <c r="H302" s="10"/>
      <c r="I302" s="10"/>
      <c r="J302" s="10"/>
      <c r="K302" s="105"/>
      <c r="L302" s="10"/>
      <c r="M302" s="10"/>
      <c r="N302" s="10"/>
      <c r="O302" s="10"/>
      <c r="P302" s="102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3"/>
      <c r="G303" s="103"/>
      <c r="H303" s="10"/>
      <c r="I303" s="10"/>
      <c r="J303" s="10"/>
      <c r="K303" s="105"/>
      <c r="L303" s="10"/>
      <c r="M303" s="10"/>
      <c r="N303" s="10"/>
      <c r="O303" s="10"/>
      <c r="P303" s="102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3"/>
      <c r="G304" s="103"/>
      <c r="H304" s="10"/>
      <c r="I304" s="10"/>
      <c r="J304" s="10"/>
      <c r="K304" s="105"/>
      <c r="L304" s="10"/>
      <c r="M304" s="10"/>
      <c r="N304" s="10"/>
      <c r="O304" s="10"/>
      <c r="P304" s="102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3"/>
      <c r="G305" s="103"/>
      <c r="H305" s="10"/>
      <c r="I305" s="10"/>
      <c r="J305" s="10"/>
      <c r="K305" s="105"/>
      <c r="L305" s="10"/>
      <c r="M305" s="10"/>
      <c r="N305" s="10"/>
      <c r="O305" s="10"/>
      <c r="P305" s="102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3"/>
      <c r="G306" s="103"/>
      <c r="H306" s="10"/>
      <c r="I306" s="10"/>
      <c r="J306" s="10"/>
      <c r="K306" s="105"/>
      <c r="L306" s="10"/>
      <c r="M306" s="10"/>
      <c r="N306" s="10"/>
      <c r="O306" s="10"/>
      <c r="P306" s="102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3"/>
      <c r="G307" s="103"/>
      <c r="H307" s="10"/>
      <c r="I307" s="10"/>
      <c r="J307" s="10"/>
      <c r="K307" s="105"/>
      <c r="L307" s="10"/>
      <c r="M307" s="10"/>
      <c r="N307" s="10"/>
      <c r="O307" s="10"/>
      <c r="P307" s="102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3"/>
      <c r="G308" s="103"/>
      <c r="H308" s="10"/>
      <c r="I308" s="10"/>
      <c r="J308" s="10"/>
      <c r="K308" s="105"/>
      <c r="L308" s="10"/>
      <c r="M308" s="10"/>
      <c r="N308" s="10"/>
      <c r="O308" s="10"/>
      <c r="P308" s="102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3"/>
      <c r="G309" s="103"/>
      <c r="H309" s="10"/>
      <c r="I309" s="10"/>
      <c r="J309" s="10"/>
      <c r="K309" s="105"/>
      <c r="L309" s="10"/>
      <c r="M309" s="10"/>
      <c r="N309" s="10"/>
      <c r="O309" s="10"/>
      <c r="P309" s="102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3"/>
      <c r="G310" s="103"/>
      <c r="H310" s="10"/>
      <c r="I310" s="10"/>
      <c r="J310" s="10"/>
      <c r="K310" s="105"/>
      <c r="L310" s="10"/>
      <c r="M310" s="10"/>
      <c r="N310" s="10"/>
      <c r="O310" s="10"/>
      <c r="P310" s="102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3"/>
      <c r="G311" s="103"/>
      <c r="H311" s="10"/>
      <c r="I311" s="10"/>
      <c r="J311" s="10"/>
      <c r="K311" s="105"/>
      <c r="L311" s="10"/>
      <c r="M311" s="10"/>
      <c r="N311" s="10"/>
      <c r="O311" s="10"/>
      <c r="P311" s="102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3"/>
      <c r="G312" s="103"/>
      <c r="H312" s="10"/>
      <c r="I312" s="10"/>
      <c r="J312" s="10"/>
      <c r="K312" s="105"/>
      <c r="L312" s="10"/>
      <c r="M312" s="10"/>
      <c r="N312" s="10"/>
      <c r="O312" s="10"/>
      <c r="P312" s="102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3"/>
      <c r="G313" s="103"/>
      <c r="H313" s="10"/>
      <c r="I313" s="10"/>
      <c r="J313" s="10"/>
      <c r="K313" s="105"/>
      <c r="L313" s="10"/>
      <c r="M313" s="10"/>
      <c r="N313" s="10"/>
      <c r="O313" s="10"/>
      <c r="P313" s="102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3"/>
      <c r="G314" s="103"/>
      <c r="H314" s="10"/>
      <c r="I314" s="10"/>
      <c r="J314" s="10"/>
      <c r="K314" s="105"/>
      <c r="L314" s="10"/>
      <c r="M314" s="10"/>
      <c r="N314" s="10"/>
      <c r="O314" s="10"/>
      <c r="P314" s="102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3"/>
      <c r="G315" s="103"/>
      <c r="H315" s="10"/>
      <c r="I315" s="10"/>
      <c r="J315" s="10"/>
      <c r="K315" s="105"/>
      <c r="L315" s="10"/>
      <c r="M315" s="10"/>
      <c r="N315" s="10"/>
      <c r="O315" s="10"/>
      <c r="P315" s="102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3"/>
      <c r="G316" s="103"/>
      <c r="H316" s="10"/>
      <c r="I316" s="10"/>
      <c r="J316" s="10"/>
      <c r="K316" s="105"/>
      <c r="L316" s="10"/>
      <c r="M316" s="10"/>
      <c r="N316" s="10"/>
      <c r="O316" s="10"/>
      <c r="P316" s="102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3"/>
      <c r="G317" s="103"/>
      <c r="H317" s="10"/>
      <c r="I317" s="10"/>
      <c r="J317" s="10"/>
      <c r="K317" s="105"/>
      <c r="L317" s="10"/>
      <c r="M317" s="10"/>
      <c r="N317" s="10"/>
      <c r="O317" s="10"/>
      <c r="P317" s="102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3"/>
      <c r="G318" s="103"/>
      <c r="H318" s="10"/>
      <c r="I318" s="10"/>
      <c r="J318" s="10"/>
      <c r="K318" s="105"/>
      <c r="L318" s="10"/>
      <c r="M318" s="10"/>
      <c r="N318" s="10"/>
      <c r="O318" s="10"/>
      <c r="P318" s="102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3"/>
      <c r="G319" s="103"/>
      <c r="H319" s="10"/>
      <c r="I319" s="10"/>
      <c r="J319" s="10"/>
      <c r="K319" s="105"/>
      <c r="L319" s="10"/>
      <c r="M319" s="10"/>
      <c r="N319" s="10"/>
      <c r="O319" s="10"/>
      <c r="P319" s="102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3"/>
      <c r="G320" s="103"/>
      <c r="H320" s="10"/>
      <c r="I320" s="10"/>
      <c r="J320" s="10"/>
      <c r="K320" s="105"/>
      <c r="L320" s="10"/>
      <c r="M320" s="10"/>
      <c r="N320" s="10"/>
      <c r="O320" s="10"/>
      <c r="P320" s="102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3"/>
      <c r="G321" s="103"/>
      <c r="H321" s="10"/>
      <c r="I321" s="10"/>
      <c r="J321" s="10"/>
      <c r="K321" s="105"/>
      <c r="L321" s="10"/>
      <c r="M321" s="10"/>
      <c r="N321" s="10"/>
      <c r="O321" s="10"/>
      <c r="P321" s="102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3"/>
      <c r="G322" s="103"/>
      <c r="H322" s="10"/>
      <c r="I322" s="10"/>
      <c r="J322" s="10"/>
      <c r="K322" s="105"/>
      <c r="L322" s="10"/>
      <c r="M322" s="10"/>
      <c r="N322" s="10"/>
      <c r="O322" s="10"/>
      <c r="P322" s="102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3"/>
      <c r="G323" s="103"/>
      <c r="H323" s="10"/>
      <c r="I323" s="10"/>
      <c r="J323" s="10"/>
      <c r="K323" s="105"/>
      <c r="L323" s="10"/>
      <c r="M323" s="10"/>
      <c r="N323" s="10"/>
      <c r="O323" s="10"/>
      <c r="P323" s="102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3"/>
      <c r="G324" s="103"/>
      <c r="H324" s="10"/>
      <c r="I324" s="10"/>
      <c r="J324" s="10"/>
      <c r="K324" s="105"/>
      <c r="L324" s="10"/>
      <c r="M324" s="10"/>
      <c r="N324" s="10"/>
      <c r="O324" s="10"/>
      <c r="P324" s="102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3"/>
      <c r="G325" s="103"/>
      <c r="H325" s="10"/>
      <c r="I325" s="10"/>
      <c r="J325" s="10"/>
      <c r="K325" s="105"/>
      <c r="L325" s="10"/>
      <c r="M325" s="10"/>
      <c r="N325" s="10"/>
      <c r="O325" s="10"/>
      <c r="P325" s="102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3"/>
      <c r="G326" s="103"/>
      <c r="H326" s="10"/>
      <c r="I326" s="10"/>
      <c r="J326" s="10"/>
      <c r="K326" s="105"/>
      <c r="L326" s="10"/>
      <c r="M326" s="10"/>
      <c r="N326" s="10"/>
      <c r="O326" s="10"/>
      <c r="P326" s="102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3"/>
      <c r="G327" s="103"/>
      <c r="H327" s="10"/>
      <c r="I327" s="10"/>
      <c r="J327" s="10"/>
      <c r="K327" s="105"/>
      <c r="L327" s="10"/>
      <c r="M327" s="10"/>
      <c r="N327" s="10"/>
      <c r="O327" s="10"/>
      <c r="P327" s="102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3"/>
      <c r="G328" s="103"/>
      <c r="H328" s="10"/>
      <c r="I328" s="10"/>
      <c r="J328" s="10"/>
      <c r="K328" s="105"/>
      <c r="L328" s="10"/>
      <c r="M328" s="10"/>
      <c r="N328" s="10"/>
      <c r="O328" s="10"/>
      <c r="P328" s="102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3"/>
      <c r="G329" s="103"/>
      <c r="H329" s="10"/>
      <c r="I329" s="10"/>
      <c r="J329" s="10"/>
      <c r="K329" s="105"/>
      <c r="L329" s="10"/>
      <c r="M329" s="10"/>
      <c r="N329" s="10"/>
      <c r="O329" s="10"/>
      <c r="P329" s="102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3"/>
      <c r="G330" s="103"/>
      <c r="H330" s="10"/>
      <c r="I330" s="10"/>
      <c r="J330" s="10"/>
      <c r="K330" s="105"/>
      <c r="L330" s="10"/>
      <c r="M330" s="10"/>
      <c r="N330" s="10"/>
      <c r="O330" s="10"/>
      <c r="P330" s="102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3"/>
      <c r="G331" s="103"/>
      <c r="H331" s="10"/>
      <c r="I331" s="10"/>
      <c r="J331" s="10"/>
      <c r="K331" s="105"/>
      <c r="L331" s="10"/>
      <c r="M331" s="10"/>
      <c r="N331" s="10"/>
      <c r="O331" s="10"/>
      <c r="P331" s="102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3"/>
      <c r="G332" s="103"/>
      <c r="H332" s="10"/>
      <c r="I332" s="10"/>
      <c r="J332" s="10"/>
      <c r="K332" s="105"/>
      <c r="L332" s="10"/>
      <c r="M332" s="10"/>
      <c r="N332" s="10"/>
      <c r="O332" s="10"/>
      <c r="P332" s="102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3"/>
      <c r="G333" s="103"/>
      <c r="H333" s="10"/>
      <c r="I333" s="10"/>
      <c r="J333" s="10"/>
      <c r="K333" s="105"/>
      <c r="L333" s="10"/>
      <c r="M333" s="10"/>
      <c r="N333" s="10"/>
      <c r="O333" s="10"/>
      <c r="P333" s="102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3"/>
      <c r="G334" s="103"/>
      <c r="H334" s="10"/>
      <c r="I334" s="10"/>
      <c r="J334" s="10"/>
      <c r="K334" s="105"/>
      <c r="L334" s="10"/>
      <c r="M334" s="10"/>
      <c r="N334" s="10"/>
      <c r="O334" s="10"/>
      <c r="P334" s="102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3"/>
      <c r="G335" s="103"/>
      <c r="H335" s="10"/>
      <c r="I335" s="10"/>
      <c r="J335" s="10"/>
      <c r="K335" s="105"/>
      <c r="L335" s="10"/>
      <c r="M335" s="10"/>
      <c r="N335" s="10"/>
      <c r="O335" s="10"/>
      <c r="P335" s="102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3"/>
      <c r="G336" s="103"/>
      <c r="H336" s="10"/>
      <c r="I336" s="10"/>
      <c r="J336" s="10"/>
      <c r="K336" s="105"/>
      <c r="L336" s="10"/>
      <c r="M336" s="10"/>
      <c r="N336" s="10"/>
      <c r="O336" s="10"/>
      <c r="P336" s="102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3"/>
      <c r="G337" s="103"/>
      <c r="H337" s="10"/>
      <c r="I337" s="10"/>
      <c r="J337" s="10"/>
      <c r="K337" s="105"/>
      <c r="L337" s="10"/>
      <c r="M337" s="10"/>
      <c r="N337" s="10"/>
      <c r="O337" s="10"/>
      <c r="P337" s="102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3"/>
      <c r="G338" s="103"/>
      <c r="H338" s="10"/>
      <c r="I338" s="10"/>
      <c r="J338" s="10"/>
      <c r="K338" s="105"/>
      <c r="L338" s="10"/>
      <c r="M338" s="10"/>
      <c r="N338" s="10"/>
      <c r="O338" s="10"/>
      <c r="P338" s="102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3"/>
      <c r="G339" s="103"/>
      <c r="H339" s="10"/>
      <c r="I339" s="10"/>
      <c r="J339" s="10"/>
      <c r="K339" s="105"/>
      <c r="L339" s="10"/>
      <c r="M339" s="10"/>
      <c r="N339" s="10"/>
      <c r="O339" s="10"/>
      <c r="P339" s="102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3"/>
      <c r="G340" s="103"/>
      <c r="H340" s="10"/>
      <c r="I340" s="10"/>
      <c r="J340" s="10"/>
      <c r="K340" s="105"/>
      <c r="L340" s="10"/>
      <c r="M340" s="10"/>
      <c r="N340" s="10"/>
      <c r="O340" s="10"/>
      <c r="P340" s="102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3"/>
      <c r="G341" s="103"/>
      <c r="H341" s="10"/>
      <c r="I341" s="10"/>
      <c r="J341" s="10"/>
      <c r="K341" s="105"/>
      <c r="L341" s="10"/>
      <c r="M341" s="10"/>
      <c r="N341" s="10"/>
      <c r="O341" s="10"/>
      <c r="P341" s="102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3"/>
      <c r="G342" s="103"/>
      <c r="H342" s="10"/>
      <c r="I342" s="10"/>
      <c r="J342" s="10"/>
      <c r="K342" s="105"/>
      <c r="L342" s="10"/>
      <c r="M342" s="10"/>
      <c r="N342" s="10"/>
      <c r="O342" s="10"/>
      <c r="P342" s="102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3"/>
      <c r="G343" s="103"/>
      <c r="H343" s="10"/>
      <c r="I343" s="10"/>
      <c r="J343" s="10"/>
      <c r="K343" s="105"/>
      <c r="L343" s="10"/>
      <c r="M343" s="10"/>
      <c r="N343" s="10"/>
      <c r="O343" s="10"/>
      <c r="P343" s="102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3"/>
      <c r="G344" s="103"/>
      <c r="H344" s="10"/>
      <c r="I344" s="10"/>
      <c r="J344" s="10"/>
      <c r="K344" s="105"/>
      <c r="L344" s="10"/>
      <c r="M344" s="10"/>
      <c r="N344" s="10"/>
      <c r="O344" s="10"/>
      <c r="P344" s="102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3"/>
      <c r="G345" s="103"/>
      <c r="H345" s="10"/>
      <c r="I345" s="10"/>
      <c r="J345" s="10"/>
      <c r="K345" s="105"/>
      <c r="L345" s="10"/>
      <c r="M345" s="10"/>
      <c r="N345" s="10"/>
      <c r="O345" s="10"/>
      <c r="P345" s="102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3"/>
      <c r="G346" s="103"/>
      <c r="H346" s="10"/>
      <c r="I346" s="10"/>
      <c r="J346" s="10"/>
      <c r="K346" s="105"/>
      <c r="L346" s="10"/>
      <c r="M346" s="10"/>
      <c r="N346" s="10"/>
      <c r="O346" s="10"/>
      <c r="P346" s="102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3"/>
      <c r="G347" s="103"/>
      <c r="H347" s="10"/>
      <c r="I347" s="10"/>
      <c r="J347" s="10"/>
      <c r="K347" s="105"/>
      <c r="L347" s="10"/>
      <c r="M347" s="10"/>
      <c r="N347" s="10"/>
      <c r="O347" s="10"/>
      <c r="P347" s="102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03"/>
      <c r="G348" s="103"/>
      <c r="H348" s="10"/>
      <c r="I348" s="10"/>
      <c r="J348" s="10"/>
      <c r="K348" s="105"/>
      <c r="L348" s="10"/>
      <c r="M348" s="10"/>
      <c r="N348" s="10"/>
      <c r="O348" s="10"/>
      <c r="P348" s="102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103"/>
      <c r="G349" s="103"/>
      <c r="H349" s="10"/>
      <c r="I349" s="10"/>
      <c r="J349" s="10"/>
      <c r="K349" s="105"/>
      <c r="L349" s="10"/>
      <c r="M349" s="10"/>
      <c r="N349" s="10"/>
      <c r="O349" s="10"/>
      <c r="P349" s="102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103"/>
      <c r="G350" s="103"/>
      <c r="H350" s="10"/>
      <c r="I350" s="10"/>
      <c r="J350" s="10"/>
      <c r="K350" s="105"/>
      <c r="L350" s="10"/>
      <c r="M350" s="10"/>
      <c r="N350" s="10"/>
      <c r="O350" s="10"/>
      <c r="P350" s="102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103"/>
      <c r="G351" s="103"/>
      <c r="H351" s="10"/>
      <c r="I351" s="10"/>
      <c r="J351" s="10"/>
      <c r="K351" s="105"/>
      <c r="L351" s="10"/>
      <c r="M351" s="10"/>
      <c r="N351" s="10"/>
      <c r="O351" s="10"/>
      <c r="P351" s="102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103"/>
      <c r="G352" s="103"/>
      <c r="H352" s="10"/>
      <c r="I352" s="10"/>
      <c r="J352" s="10"/>
      <c r="K352" s="105"/>
      <c r="L352" s="10"/>
      <c r="M352" s="10"/>
      <c r="N352" s="10"/>
      <c r="O352" s="10"/>
      <c r="P352" s="102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103"/>
      <c r="G353" s="103"/>
      <c r="H353" s="10"/>
      <c r="I353" s="10"/>
      <c r="J353" s="10"/>
      <c r="K353" s="105"/>
      <c r="L353" s="10"/>
      <c r="M353" s="10"/>
      <c r="N353" s="10"/>
      <c r="O353" s="10"/>
      <c r="P353" s="102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103"/>
      <c r="G354" s="103"/>
      <c r="H354" s="10"/>
      <c r="I354" s="10"/>
      <c r="J354" s="10"/>
      <c r="K354" s="105"/>
      <c r="L354" s="10"/>
      <c r="M354" s="10"/>
      <c r="N354" s="10"/>
      <c r="O354" s="10"/>
      <c r="P354" s="102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103"/>
      <c r="G355" s="103"/>
      <c r="H355" s="10"/>
      <c r="I355" s="10"/>
      <c r="J355" s="10"/>
      <c r="K355" s="105"/>
      <c r="L355" s="10"/>
      <c r="M355" s="10"/>
      <c r="N355" s="10"/>
      <c r="O355" s="10"/>
      <c r="P355" s="102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103"/>
      <c r="G356" s="103"/>
      <c r="H356" s="10"/>
      <c r="I356" s="10"/>
      <c r="J356" s="10"/>
      <c r="K356" s="105"/>
      <c r="L356" s="10"/>
      <c r="M356" s="10"/>
      <c r="N356" s="10"/>
      <c r="O356" s="10"/>
      <c r="P356" s="102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103"/>
      <c r="G357" s="103"/>
      <c r="H357" s="10"/>
      <c r="I357" s="10"/>
      <c r="J357" s="10"/>
      <c r="K357" s="105"/>
      <c r="L357" s="10"/>
      <c r="M357" s="10"/>
      <c r="N357" s="10"/>
      <c r="O357" s="10"/>
      <c r="P357" s="102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103"/>
      <c r="G358" s="103"/>
      <c r="H358" s="10"/>
      <c r="I358" s="10"/>
      <c r="J358" s="10"/>
      <c r="K358" s="105"/>
      <c r="L358" s="10"/>
      <c r="M358" s="10"/>
      <c r="N358" s="10"/>
      <c r="O358" s="10"/>
      <c r="P358" s="102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103"/>
      <c r="G359" s="103"/>
      <c r="H359" s="10"/>
      <c r="I359" s="10"/>
      <c r="J359" s="10"/>
      <c r="K359" s="105"/>
      <c r="L359" s="10"/>
      <c r="M359" s="10"/>
      <c r="N359" s="10"/>
      <c r="O359" s="10"/>
      <c r="P359" s="102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103"/>
      <c r="G360" s="103"/>
      <c r="H360" s="10"/>
      <c r="I360" s="10"/>
      <c r="J360" s="10"/>
      <c r="K360" s="105"/>
      <c r="L360" s="10"/>
      <c r="M360" s="10"/>
      <c r="N360" s="10"/>
      <c r="O360" s="10"/>
      <c r="P360" s="102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103"/>
      <c r="G361" s="103"/>
      <c r="H361" s="10"/>
      <c r="I361" s="10"/>
      <c r="J361" s="10"/>
      <c r="K361" s="105"/>
      <c r="L361" s="10"/>
      <c r="M361" s="10"/>
      <c r="N361" s="10"/>
      <c r="O361" s="10"/>
      <c r="P361" s="102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103"/>
      <c r="G362" s="103"/>
      <c r="H362" s="10"/>
      <c r="I362" s="10"/>
      <c r="J362" s="10"/>
      <c r="K362" s="105"/>
      <c r="L362" s="10"/>
      <c r="M362" s="10"/>
      <c r="N362" s="10"/>
      <c r="O362" s="10"/>
      <c r="P362" s="102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103"/>
      <c r="G363" s="103"/>
      <c r="H363" s="10"/>
      <c r="I363" s="10"/>
      <c r="J363" s="10"/>
      <c r="K363" s="105"/>
      <c r="L363" s="10"/>
      <c r="M363" s="10"/>
      <c r="N363" s="10"/>
      <c r="O363" s="10"/>
      <c r="P363" s="102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103"/>
      <c r="G364" s="103"/>
      <c r="H364" s="10"/>
      <c r="I364" s="10"/>
      <c r="J364" s="10"/>
      <c r="K364" s="105"/>
      <c r="L364" s="10"/>
      <c r="M364" s="10"/>
      <c r="N364" s="10"/>
      <c r="O364" s="10"/>
      <c r="P364" s="102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103"/>
      <c r="G365" s="103"/>
      <c r="H365" s="10"/>
      <c r="I365" s="10"/>
      <c r="J365" s="10"/>
      <c r="K365" s="105"/>
      <c r="L365" s="10"/>
      <c r="M365" s="10"/>
      <c r="N365" s="10"/>
      <c r="O365" s="10"/>
      <c r="P365" s="102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</sheetData>
  <autoFilter ref="A5:GN177"/>
  <mergeCells count="29"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  <mergeCell ref="E176:F176"/>
    <mergeCell ref="S3:S4"/>
    <mergeCell ref="T3:T4"/>
    <mergeCell ref="U3:U4"/>
    <mergeCell ref="V3:V4"/>
    <mergeCell ref="A172:E172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</mergeCells>
  <pageMargins left="0.6692913385826772" right="0.51181102362204722" top="0.74803149606299213" bottom="0.47244094488188981" header="0" footer="0"/>
  <pageSetup paperSize="9" scale="40" fitToHeight="7" orientation="landscape" r:id="rId1"/>
  <headerFooter alignWithMargins="0"/>
  <rowBreaks count="5" manualBreakCount="5">
    <brk id="53" max="22" man="1"/>
    <brk id="85" max="22" man="1"/>
    <brk id="151" max="22" man="1"/>
    <brk id="165" max="22" man="1"/>
    <brk id="176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2023-10-11T09:19:55Z</cp:lastPrinted>
  <dcterms:created xsi:type="dcterms:W3CDTF">2004-10-20T06:45:28Z</dcterms:created>
  <dcterms:modified xsi:type="dcterms:W3CDTF">2023-10-11T09:23:55Z</dcterms:modified>
</cp:coreProperties>
</file>