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Share\на Рівне\Аналіз на 01.09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аналіз!$A$5:$GN$176</definedName>
    <definedName name="_xlnm.Print_Titles" localSheetId="0">аналіз!$2:$5</definedName>
    <definedName name="_xlnm.Print_Area" localSheetId="0">аналіз!$A$1:$W$175</definedName>
  </definedNames>
  <calcPr calcId="162913"/>
</workbook>
</file>

<file path=xl/calcChain.xml><?xml version="1.0" encoding="utf-8"?>
<calcChain xmlns="http://schemas.openxmlformats.org/spreadsheetml/2006/main">
  <c r="Q150" i="21" l="1"/>
  <c r="Q151" i="21"/>
  <c r="Q152" i="21"/>
  <c r="Q153" i="21"/>
  <c r="Q154" i="21"/>
  <c r="Q155" i="21"/>
  <c r="Q156" i="21"/>
  <c r="Q157" i="21"/>
  <c r="Q158" i="21"/>
  <c r="Q159" i="21"/>
  <c r="S170" i="21" l="1"/>
  <c r="S171" i="21"/>
  <c r="S6" i="21"/>
  <c r="H7" i="21"/>
  <c r="P175" i="21" l="1"/>
  <c r="J175" i="21"/>
  <c r="N7" i="21" l="1"/>
  <c r="F181" i="21" l="1"/>
  <c r="H187" i="21"/>
  <c r="P10" i="21" l="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70" i="21"/>
  <c r="P71" i="21"/>
  <c r="P72" i="21"/>
  <c r="P73" i="21"/>
  <c r="P74" i="21"/>
  <c r="P75" i="21"/>
  <c r="P76" i="21"/>
  <c r="P77" i="21"/>
  <c r="P78" i="21"/>
  <c r="P79" i="21"/>
  <c r="P80" i="21"/>
  <c r="P81" i="21"/>
  <c r="P82" i="21"/>
  <c r="P83" i="21"/>
  <c r="P85" i="21"/>
  <c r="P86" i="21"/>
  <c r="P87" i="21"/>
  <c r="P88" i="21"/>
  <c r="P89" i="21"/>
  <c r="P90" i="21"/>
  <c r="P91" i="21"/>
  <c r="P92" i="21"/>
  <c r="P93" i="21"/>
  <c r="P94" i="21"/>
  <c r="P95" i="21"/>
  <c r="P96" i="21"/>
  <c r="P98" i="21"/>
  <c r="P99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5" i="21"/>
  <c r="P136" i="21"/>
  <c r="P137" i="21"/>
  <c r="P138" i="21"/>
  <c r="P139" i="21"/>
  <c r="P140" i="21"/>
  <c r="P141" i="21"/>
  <c r="P142" i="21"/>
  <c r="P143" i="21"/>
  <c r="P144" i="21"/>
  <c r="P145" i="21"/>
  <c r="P147" i="21"/>
  <c r="P148" i="21"/>
  <c r="P149" i="21"/>
  <c r="P150" i="21"/>
  <c r="P151" i="21"/>
  <c r="P152" i="21"/>
  <c r="P153" i="21"/>
  <c r="P154" i="21"/>
  <c r="P155" i="21"/>
  <c r="P156" i="21"/>
  <c r="P157" i="21"/>
  <c r="P158" i="21"/>
  <c r="P159" i="21"/>
  <c r="P161" i="21"/>
  <c r="P162" i="21"/>
  <c r="P163" i="21"/>
  <c r="P164" i="21"/>
  <c r="P165" i="21"/>
  <c r="P166" i="21"/>
  <c r="P167" i="21"/>
  <c r="P168" i="21"/>
  <c r="P169" i="21"/>
  <c r="P170" i="21"/>
  <c r="P172" i="21"/>
  <c r="P173" i="21"/>
  <c r="P176" i="21"/>
  <c r="P177" i="21"/>
  <c r="P178" i="21"/>
  <c r="P179" i="21"/>
  <c r="P180" i="21"/>
  <c r="P181" i="21"/>
  <c r="P182" i="21"/>
  <c r="P183" i="21"/>
  <c r="P184" i="21"/>
  <c r="P185" i="21"/>
  <c r="P186" i="21"/>
  <c r="P187" i="21"/>
  <c r="P188" i="21"/>
  <c r="P189" i="21"/>
  <c r="P193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70" i="21"/>
  <c r="J71" i="21"/>
  <c r="J72" i="21"/>
  <c r="J73" i="21"/>
  <c r="J75" i="21"/>
  <c r="J76" i="21"/>
  <c r="J77" i="21"/>
  <c r="J78" i="21"/>
  <c r="J79" i="21"/>
  <c r="J80" i="21"/>
  <c r="J81" i="21"/>
  <c r="J82" i="21"/>
  <c r="J83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1" i="21"/>
  <c r="J162" i="21"/>
  <c r="J163" i="21"/>
  <c r="J164" i="21"/>
  <c r="J165" i="21"/>
  <c r="J166" i="21"/>
  <c r="J167" i="21"/>
  <c r="J168" i="21"/>
  <c r="J169" i="21"/>
  <c r="J170" i="21"/>
  <c r="J172" i="21"/>
  <c r="J173" i="21"/>
  <c r="J176" i="21"/>
  <c r="J177" i="21"/>
  <c r="J178" i="21"/>
  <c r="J179" i="21"/>
  <c r="J180" i="21"/>
  <c r="J182" i="21"/>
  <c r="J186" i="21"/>
  <c r="J188" i="21"/>
  <c r="Q185" i="21"/>
  <c r="Q186" i="21"/>
  <c r="Q187" i="21"/>
  <c r="Q188" i="21"/>
  <c r="Q189" i="21"/>
  <c r="Q193" i="21"/>
  <c r="K186" i="21"/>
  <c r="K188" i="21"/>
  <c r="L192" i="21"/>
  <c r="M192" i="21"/>
  <c r="M191" i="21" s="1"/>
  <c r="N192" i="21"/>
  <c r="N191" i="21" s="1"/>
  <c r="O192" i="21"/>
  <c r="O191" i="21" s="1"/>
  <c r="F192" i="21"/>
  <c r="F187" i="21"/>
  <c r="R186" i="21"/>
  <c r="S186" i="21"/>
  <c r="T186" i="21"/>
  <c r="U186" i="21"/>
  <c r="W186" i="21" s="1"/>
  <c r="R187" i="21"/>
  <c r="U187" i="21"/>
  <c r="O187" i="21"/>
  <c r="N187" i="21"/>
  <c r="M187" i="21"/>
  <c r="L187" i="21"/>
  <c r="G187" i="21"/>
  <c r="K187" i="21" s="1"/>
  <c r="L191" i="21"/>
  <c r="P191" i="21" l="1"/>
  <c r="J187" i="21"/>
  <c r="Q191" i="21"/>
  <c r="T187" i="21"/>
  <c r="V187" i="21" s="1"/>
  <c r="S187" i="21"/>
  <c r="P192" i="21"/>
  <c r="V186" i="21"/>
  <c r="Q192" i="21"/>
  <c r="H188" i="21"/>
  <c r="L188" i="21"/>
  <c r="M188" i="21"/>
  <c r="N188" i="21"/>
  <c r="O188" i="21"/>
  <c r="G188" i="21"/>
  <c r="O7" i="21"/>
  <c r="U7" i="21" s="1"/>
  <c r="M7" i="21"/>
  <c r="L7" i="21"/>
  <c r="G7" i="21"/>
  <c r="T7" i="21" s="1"/>
  <c r="K108" i="21"/>
  <c r="Q108" i="21"/>
  <c r="R108" i="21"/>
  <c r="S108" i="21"/>
  <c r="T108" i="21"/>
  <c r="V108" i="21" s="1"/>
  <c r="U108" i="21"/>
  <c r="K110" i="21"/>
  <c r="Q110" i="21"/>
  <c r="R110" i="21"/>
  <c r="S110" i="21"/>
  <c r="T110" i="21"/>
  <c r="U110" i="21"/>
  <c r="V110" i="21" s="1"/>
  <c r="K111" i="21"/>
  <c r="Q111" i="21"/>
  <c r="R111" i="21"/>
  <c r="S111" i="21"/>
  <c r="T111" i="21"/>
  <c r="U111" i="21"/>
  <c r="W111" i="21" s="1"/>
  <c r="S188" i="21"/>
  <c r="F188" i="21"/>
  <c r="R188" i="21" s="1"/>
  <c r="G189" i="21"/>
  <c r="H189" i="21"/>
  <c r="L189" i="21"/>
  <c r="M189" i="21"/>
  <c r="N189" i="21"/>
  <c r="O189" i="21"/>
  <c r="F189" i="21"/>
  <c r="G193" i="21"/>
  <c r="H193" i="21"/>
  <c r="L193" i="21"/>
  <c r="M193" i="21"/>
  <c r="N193" i="21"/>
  <c r="O193" i="21"/>
  <c r="F193" i="21"/>
  <c r="U148" i="21"/>
  <c r="U149" i="21"/>
  <c r="U150" i="21"/>
  <c r="U151" i="21"/>
  <c r="U152" i="21"/>
  <c r="U153" i="21"/>
  <c r="U154" i="21"/>
  <c r="U155" i="21"/>
  <c r="U156" i="21"/>
  <c r="U157" i="21"/>
  <c r="U158" i="21"/>
  <c r="U159" i="21"/>
  <c r="Q149" i="21"/>
  <c r="W187" i="21" l="1"/>
  <c r="P7" i="21"/>
  <c r="Q7" i="21"/>
  <c r="J193" i="21"/>
  <c r="K193" i="21"/>
  <c r="J189" i="21"/>
  <c r="K189" i="21"/>
  <c r="W108" i="21"/>
  <c r="V111" i="21"/>
  <c r="W110" i="21"/>
  <c r="U188" i="21"/>
  <c r="T188" i="21"/>
  <c r="N49" i="21"/>
  <c r="V188" i="21" l="1"/>
  <c r="W188" i="21"/>
  <c r="O160" i="21"/>
  <c r="O97" i="21"/>
  <c r="H146" i="21" l="1"/>
  <c r="G146" i="21"/>
  <c r="K159" i="21"/>
  <c r="H160" i="21"/>
  <c r="J160" i="21" s="1"/>
  <c r="U168" i="21"/>
  <c r="U169" i="21"/>
  <c r="T168" i="21"/>
  <c r="T169" i="21"/>
  <c r="S168" i="21"/>
  <c r="S169" i="21"/>
  <c r="R168" i="21"/>
  <c r="R169" i="21"/>
  <c r="Q166" i="21"/>
  <c r="Q168" i="21"/>
  <c r="Q169" i="21"/>
  <c r="T149" i="21"/>
  <c r="S149" i="21"/>
  <c r="R149" i="21"/>
  <c r="M160" i="21"/>
  <c r="W149" i="21" l="1"/>
  <c r="V149" i="21"/>
  <c r="W168" i="21"/>
  <c r="W169" i="21"/>
  <c r="V169" i="21"/>
  <c r="V168" i="21"/>
  <c r="N160" i="21"/>
  <c r="P160" i="21" s="1"/>
  <c r="N146" i="21"/>
  <c r="G160" i="21"/>
  <c r="T159" i="21"/>
  <c r="W159" i="21" l="1"/>
  <c r="V159" i="21"/>
  <c r="L160" i="21"/>
  <c r="O146" i="21"/>
  <c r="P146" i="21" s="1"/>
  <c r="M146" i="21"/>
  <c r="L146" i="21"/>
  <c r="F146" i="21" l="1"/>
  <c r="R159" i="21"/>
  <c r="S159" i="21"/>
  <c r="F160" i="21" l="1"/>
  <c r="Q167" i="21" l="1"/>
  <c r="Q164" i="21"/>
  <c r="Q170" i="21"/>
  <c r="Q165" i="21"/>
  <c r="Q163" i="21"/>
  <c r="K156" i="21"/>
  <c r="K148" i="21"/>
  <c r="G181" i="21"/>
  <c r="H181" i="21"/>
  <c r="J181" i="21" l="1"/>
  <c r="F7" i="21"/>
  <c r="R7" i="21" l="1"/>
  <c r="S7" i="21"/>
  <c r="T139" i="21"/>
  <c r="T138" i="21"/>
  <c r="T137" i="21"/>
  <c r="T135" i="21"/>
  <c r="O74" i="21"/>
  <c r="T148" i="21" l="1"/>
  <c r="V148" i="21" l="1"/>
  <c r="W148" i="21"/>
  <c r="R148" i="21"/>
  <c r="S148" i="21"/>
  <c r="K38" i="21" l="1"/>
  <c r="Q38" i="21"/>
  <c r="R38" i="21"/>
  <c r="S38" i="21"/>
  <c r="T38" i="21"/>
  <c r="U38" i="21"/>
  <c r="V38" i="21" l="1"/>
  <c r="W38" i="21"/>
  <c r="U86" i="21"/>
  <c r="U193" i="21" l="1"/>
  <c r="T193" i="21"/>
  <c r="S193" i="21"/>
  <c r="R193" i="21"/>
  <c r="V193" i="21" l="1"/>
  <c r="W193" i="21"/>
  <c r="K86" i="21"/>
  <c r="Q86" i="21"/>
  <c r="M97" i="21" l="1"/>
  <c r="H134" i="21" l="1"/>
  <c r="N97" i="21" l="1"/>
  <c r="P97" i="21" s="1"/>
  <c r="L97" i="21"/>
  <c r="K128" i="21" l="1"/>
  <c r="Q128" i="21"/>
  <c r="R128" i="21"/>
  <c r="S128" i="21"/>
  <c r="T128" i="21"/>
  <c r="U128" i="21"/>
  <c r="V128" i="21" l="1"/>
  <c r="W128" i="21"/>
  <c r="K164" i="21"/>
  <c r="U164" i="21"/>
  <c r="T164" i="21"/>
  <c r="S164" i="21"/>
  <c r="R164" i="21"/>
  <c r="W164" i="21" l="1"/>
  <c r="V164" i="21"/>
  <c r="H9" i="21" l="1"/>
  <c r="F97" i="21" l="1"/>
  <c r="Q162" i="21" l="1"/>
  <c r="K167" i="21"/>
  <c r="U167" i="21" l="1"/>
  <c r="K158" i="21"/>
  <c r="T167" i="21" l="1"/>
  <c r="W167" i="21" s="1"/>
  <c r="V167" i="21" l="1"/>
  <c r="R167" i="21"/>
  <c r="S167" i="21"/>
  <c r="T86" i="21" l="1"/>
  <c r="W86" i="21" s="1"/>
  <c r="T87" i="21"/>
  <c r="T88" i="21"/>
  <c r="T89" i="21"/>
  <c r="S86" i="21"/>
  <c r="S87" i="21"/>
  <c r="S88" i="21"/>
  <c r="S89" i="21"/>
  <c r="R86" i="21"/>
  <c r="R87" i="21"/>
  <c r="R88" i="21"/>
  <c r="R89" i="21"/>
  <c r="V86" i="21" l="1"/>
  <c r="O9" i="21"/>
  <c r="N9" i="21"/>
  <c r="M9" i="21"/>
  <c r="L9" i="21"/>
  <c r="F9" i="21"/>
  <c r="G9" i="21"/>
  <c r="P9" i="21" l="1"/>
  <c r="K9" i="21"/>
  <c r="J9" i="21"/>
  <c r="U9" i="21"/>
  <c r="T9" i="21"/>
  <c r="S9" i="21"/>
  <c r="R9" i="21"/>
  <c r="M84" i="21"/>
  <c r="O3" i="21" l="1"/>
  <c r="T158" i="21" l="1"/>
  <c r="T156" i="21"/>
  <c r="S158" i="21"/>
  <c r="S156" i="21"/>
  <c r="R158" i="21"/>
  <c r="R156" i="21"/>
  <c r="W156" i="21" l="1"/>
  <c r="V156" i="21"/>
  <c r="V158" i="21"/>
  <c r="W158" i="21"/>
  <c r="T10" i="21"/>
  <c r="S166" i="21"/>
  <c r="S70" i="21" l="1"/>
  <c r="H97" i="21" l="1"/>
  <c r="G97" i="21"/>
  <c r="J97" i="21" l="1"/>
  <c r="U117" i="21"/>
  <c r="U118" i="21"/>
  <c r="U119" i="21"/>
  <c r="U120" i="21"/>
  <c r="U121" i="21"/>
  <c r="U122" i="21"/>
  <c r="U123" i="21"/>
  <c r="U124" i="21"/>
  <c r="T117" i="21"/>
  <c r="T118" i="21"/>
  <c r="T119" i="21"/>
  <c r="T120" i="21"/>
  <c r="T121" i="21"/>
  <c r="T122" i="21"/>
  <c r="T123" i="21"/>
  <c r="T124" i="21"/>
  <c r="K117" i="21"/>
  <c r="K118" i="21"/>
  <c r="K119" i="21"/>
  <c r="K120" i="21"/>
  <c r="K121" i="21"/>
  <c r="K122" i="21"/>
  <c r="K123" i="21"/>
  <c r="K124" i="21"/>
  <c r="U83" i="21"/>
  <c r="T83" i="21"/>
  <c r="S83" i="21"/>
  <c r="R83" i="21"/>
  <c r="K83" i="21"/>
  <c r="W124" i="21" l="1"/>
  <c r="V120" i="21"/>
  <c r="W83" i="21"/>
  <c r="V123" i="21"/>
  <c r="V119" i="21"/>
  <c r="W122" i="21"/>
  <c r="W118" i="21"/>
  <c r="V118" i="21"/>
  <c r="V121" i="21"/>
  <c r="V117" i="21"/>
  <c r="W121" i="21"/>
  <c r="W120" i="21"/>
  <c r="V122" i="21"/>
  <c r="W117" i="21"/>
  <c r="W123" i="21"/>
  <c r="W119" i="21"/>
  <c r="V124" i="21"/>
  <c r="V83" i="21"/>
  <c r="K157" i="21"/>
  <c r="K155" i="21"/>
  <c r="U31" i="21" l="1"/>
  <c r="T31" i="21"/>
  <c r="S31" i="21"/>
  <c r="R31" i="21"/>
  <c r="K31" i="21"/>
  <c r="K32" i="21"/>
  <c r="Q32" i="21"/>
  <c r="R32" i="21"/>
  <c r="S32" i="21"/>
  <c r="T32" i="21"/>
  <c r="U32" i="21"/>
  <c r="O36" i="21"/>
  <c r="M36" i="21"/>
  <c r="L36" i="21"/>
  <c r="N36" i="21"/>
  <c r="P36" i="21" l="1"/>
  <c r="J7" i="21"/>
  <c r="W31" i="21"/>
  <c r="V32" i="21"/>
  <c r="W32" i="21"/>
  <c r="V31" i="21"/>
  <c r="S160" i="21" l="1"/>
  <c r="H36" i="21"/>
  <c r="F36" i="21"/>
  <c r="G36" i="21"/>
  <c r="J36" i="21" l="1"/>
  <c r="U166" i="21"/>
  <c r="T166" i="21"/>
  <c r="R166" i="21"/>
  <c r="K166" i="21"/>
  <c r="T154" i="21"/>
  <c r="T155" i="21"/>
  <c r="T157" i="21"/>
  <c r="S154" i="21"/>
  <c r="S155" i="21"/>
  <c r="S157" i="21"/>
  <c r="R154" i="21"/>
  <c r="R155" i="21"/>
  <c r="R157" i="21"/>
  <c r="W157" i="21" l="1"/>
  <c r="V157" i="21"/>
  <c r="V154" i="21"/>
  <c r="W154" i="21"/>
  <c r="V155" i="21"/>
  <c r="W155" i="21"/>
  <c r="W166" i="21"/>
  <c r="V166" i="21"/>
  <c r="K40" i="21"/>
  <c r="K41" i="21"/>
  <c r="Q41" i="21"/>
  <c r="U41" i="21"/>
  <c r="T41" i="21"/>
  <c r="S41" i="21"/>
  <c r="R41" i="21"/>
  <c r="W41" i="21" l="1"/>
  <c r="V41" i="21"/>
  <c r="K165" i="21" l="1"/>
  <c r="U165" i="21"/>
  <c r="T165" i="21" l="1"/>
  <c r="V165" i="21" s="1"/>
  <c r="R165" i="21"/>
  <c r="S165" i="21"/>
  <c r="W165" i="21" l="1"/>
  <c r="U162" i="21"/>
  <c r="T162" i="21"/>
  <c r="S162" i="21"/>
  <c r="R162" i="21"/>
  <c r="T39" i="21"/>
  <c r="T40" i="21"/>
  <c r="T42" i="21"/>
  <c r="T43" i="21"/>
  <c r="T44" i="21"/>
  <c r="T45" i="21"/>
  <c r="T46" i="21"/>
  <c r="T47" i="21"/>
  <c r="T48" i="21"/>
  <c r="V162" i="21" l="1"/>
  <c r="W162" i="21"/>
  <c r="U39" i="21"/>
  <c r="V39" i="21" s="1"/>
  <c r="U40" i="21"/>
  <c r="V40" i="21" s="1"/>
  <c r="U42" i="21"/>
  <c r="V42" i="21" s="1"/>
  <c r="S39" i="21"/>
  <c r="S40" i="21"/>
  <c r="S42" i="21"/>
  <c r="R39" i="21"/>
  <c r="R40" i="21"/>
  <c r="R42" i="21"/>
  <c r="Q39" i="21"/>
  <c r="Q40" i="21"/>
  <c r="Q42" i="21"/>
  <c r="Q43" i="21"/>
  <c r="Q44" i="21"/>
  <c r="Q45" i="21"/>
  <c r="Q46" i="21"/>
  <c r="Q47" i="21"/>
  <c r="Q48" i="21"/>
  <c r="Q172" i="21"/>
  <c r="Q173" i="21"/>
  <c r="K172" i="21"/>
  <c r="K173" i="21"/>
  <c r="N69" i="21"/>
  <c r="W42" i="21" l="1"/>
  <c r="W40" i="21"/>
  <c r="W39" i="21"/>
  <c r="K170" i="21"/>
  <c r="K162" i="21"/>
  <c r="U170" i="21"/>
  <c r="T170" i="21"/>
  <c r="R170" i="21"/>
  <c r="V170" i="21" l="1"/>
  <c r="W170" i="21"/>
  <c r="U161" i="21" l="1"/>
  <c r="T161" i="21"/>
  <c r="S161" i="21"/>
  <c r="R161" i="21"/>
  <c r="Q161" i="21"/>
  <c r="K161" i="21"/>
  <c r="V7" i="21" l="1"/>
  <c r="W161" i="21"/>
  <c r="V161" i="21"/>
  <c r="U143" i="21" l="1"/>
  <c r="U144" i="21"/>
  <c r="T143" i="21"/>
  <c r="T144" i="21"/>
  <c r="S143" i="21"/>
  <c r="S144" i="21"/>
  <c r="R143" i="21"/>
  <c r="R144" i="21"/>
  <c r="Q143" i="21"/>
  <c r="Q144" i="21"/>
  <c r="K143" i="21"/>
  <c r="K144" i="21"/>
  <c r="R117" i="21"/>
  <c r="R118" i="21"/>
  <c r="R119" i="21"/>
  <c r="R120" i="21"/>
  <c r="R121" i="21"/>
  <c r="R122" i="21"/>
  <c r="R123" i="21"/>
  <c r="R124" i="21"/>
  <c r="R125" i="21"/>
  <c r="R126" i="21"/>
  <c r="R127" i="21"/>
  <c r="R129" i="21"/>
  <c r="R130" i="21"/>
  <c r="R131" i="21"/>
  <c r="R132" i="21"/>
  <c r="R133" i="21"/>
  <c r="S117" i="21"/>
  <c r="S118" i="21"/>
  <c r="S119" i="21"/>
  <c r="S120" i="21"/>
  <c r="S121" i="21"/>
  <c r="S122" i="21"/>
  <c r="S123" i="21"/>
  <c r="S124" i="21"/>
  <c r="S125" i="21"/>
  <c r="S126" i="21"/>
  <c r="S127" i="21"/>
  <c r="S129" i="21"/>
  <c r="S130" i="21"/>
  <c r="S131" i="21"/>
  <c r="S132" i="21"/>
  <c r="S133" i="21"/>
  <c r="U125" i="21"/>
  <c r="U126" i="21"/>
  <c r="U127" i="21"/>
  <c r="U129" i="21"/>
  <c r="U130" i="21"/>
  <c r="U131" i="21"/>
  <c r="U132" i="21"/>
  <c r="U133" i="21"/>
  <c r="Q117" i="21"/>
  <c r="Q118" i="21"/>
  <c r="Q119" i="21"/>
  <c r="Q120" i="21"/>
  <c r="Q121" i="21"/>
  <c r="Q122" i="21"/>
  <c r="Q123" i="21"/>
  <c r="Q124" i="21"/>
  <c r="Q125" i="21"/>
  <c r="Q126" i="21"/>
  <c r="Q127" i="21"/>
  <c r="Q129" i="21"/>
  <c r="Q130" i="21"/>
  <c r="Q131" i="21"/>
  <c r="Q132" i="21"/>
  <c r="Q133" i="21"/>
  <c r="K125" i="21"/>
  <c r="K126" i="21"/>
  <c r="K127" i="21"/>
  <c r="K129" i="21"/>
  <c r="K130" i="21"/>
  <c r="K131" i="21"/>
  <c r="K132" i="21"/>
  <c r="K133" i="21"/>
  <c r="V143" i="21" l="1"/>
  <c r="W144" i="21"/>
  <c r="W143" i="21"/>
  <c r="V144" i="21"/>
  <c r="R97" i="21"/>
  <c r="L134" i="21"/>
  <c r="G134" i="21"/>
  <c r="J134" i="21" s="1"/>
  <c r="F134" i="21"/>
  <c r="O134" i="21"/>
  <c r="M134" i="21"/>
  <c r="N134" i="21"/>
  <c r="P134" i="21" s="1"/>
  <c r="T125" i="21"/>
  <c r="W125" i="21" s="1"/>
  <c r="T126" i="21"/>
  <c r="W126" i="21" s="1"/>
  <c r="T127" i="21"/>
  <c r="W127" i="21" s="1"/>
  <c r="T129" i="21"/>
  <c r="W129" i="21" s="1"/>
  <c r="T130" i="21"/>
  <c r="W130" i="21" s="1"/>
  <c r="T131" i="21"/>
  <c r="W131" i="21" s="1"/>
  <c r="T132" i="21"/>
  <c r="W132" i="21" s="1"/>
  <c r="T133" i="21"/>
  <c r="T97" i="21" l="1"/>
  <c r="S97" i="21"/>
  <c r="V133" i="21"/>
  <c r="W133" i="21"/>
  <c r="Q134" i="21"/>
  <c r="U145" i="21" l="1"/>
  <c r="U147" i="21"/>
  <c r="U160" i="21"/>
  <c r="U163" i="21"/>
  <c r="U37" i="21"/>
  <c r="U43" i="21"/>
  <c r="V43" i="21" s="1"/>
  <c r="U44" i="21"/>
  <c r="V44" i="21" s="1"/>
  <c r="U45" i="21"/>
  <c r="V45" i="21" s="1"/>
  <c r="U46" i="21"/>
  <c r="U47" i="21"/>
  <c r="U48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70" i="21"/>
  <c r="U71" i="21"/>
  <c r="U72" i="21"/>
  <c r="U73" i="21"/>
  <c r="U75" i="21"/>
  <c r="U76" i="21"/>
  <c r="U77" i="21"/>
  <c r="U78" i="21"/>
  <c r="U79" i="21"/>
  <c r="U80" i="21"/>
  <c r="U81" i="21"/>
  <c r="U82" i="21"/>
  <c r="U85" i="21"/>
  <c r="U87" i="21"/>
  <c r="U88" i="21"/>
  <c r="U89" i="21"/>
  <c r="U90" i="21"/>
  <c r="U91" i="21"/>
  <c r="U92" i="21"/>
  <c r="U93" i="21"/>
  <c r="U94" i="21"/>
  <c r="U95" i="21"/>
  <c r="U96" i="21"/>
  <c r="U98" i="21"/>
  <c r="U99" i="21"/>
  <c r="U100" i="21"/>
  <c r="U101" i="21"/>
  <c r="U102" i="21"/>
  <c r="U103" i="21"/>
  <c r="U104" i="21"/>
  <c r="U105" i="21"/>
  <c r="U106" i="21"/>
  <c r="U107" i="21"/>
  <c r="U109" i="21"/>
  <c r="U112" i="21"/>
  <c r="U113" i="21"/>
  <c r="U114" i="21"/>
  <c r="U115" i="21"/>
  <c r="U116" i="21"/>
  <c r="U135" i="21"/>
  <c r="U136" i="21"/>
  <c r="U137" i="21"/>
  <c r="U138" i="21"/>
  <c r="U139" i="21"/>
  <c r="U140" i="21"/>
  <c r="U141" i="21"/>
  <c r="U142" i="21"/>
  <c r="U33" i="21"/>
  <c r="U34" i="21"/>
  <c r="U35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10" i="21"/>
  <c r="U97" i="21" l="1"/>
  <c r="W87" i="21"/>
  <c r="V87" i="21"/>
  <c r="W89" i="21"/>
  <c r="V89" i="21"/>
  <c r="W88" i="21"/>
  <c r="V88" i="21"/>
  <c r="V127" i="21"/>
  <c r="V130" i="21"/>
  <c r="V126" i="21"/>
  <c r="U134" i="21"/>
  <c r="V129" i="21"/>
  <c r="V125" i="21"/>
  <c r="V131" i="21"/>
  <c r="V132" i="21"/>
  <c r="T140" i="21"/>
  <c r="W140" i="21" s="1"/>
  <c r="S140" i="21"/>
  <c r="R140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3" i="21"/>
  <c r="K34" i="21"/>
  <c r="K35" i="21"/>
  <c r="K37" i="21"/>
  <c r="K39" i="21"/>
  <c r="K42" i="21"/>
  <c r="K43" i="21"/>
  <c r="K44" i="21"/>
  <c r="K45" i="21"/>
  <c r="K46" i="21"/>
  <c r="K47" i="21"/>
  <c r="K48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70" i="21"/>
  <c r="K71" i="21"/>
  <c r="K72" i="21"/>
  <c r="K73" i="21"/>
  <c r="K75" i="21"/>
  <c r="K76" i="21"/>
  <c r="K77" i="21"/>
  <c r="K78" i="21"/>
  <c r="K79" i="21"/>
  <c r="K80" i="21"/>
  <c r="K81" i="21"/>
  <c r="K82" i="21"/>
  <c r="K85" i="21"/>
  <c r="K87" i="21"/>
  <c r="K88" i="21"/>
  <c r="K89" i="21"/>
  <c r="K90" i="21"/>
  <c r="K91" i="21"/>
  <c r="K92" i="21"/>
  <c r="K93" i="21"/>
  <c r="K94" i="21"/>
  <c r="K95" i="21"/>
  <c r="K96" i="21"/>
  <c r="K98" i="21"/>
  <c r="K99" i="21"/>
  <c r="K100" i="21"/>
  <c r="K101" i="21"/>
  <c r="K102" i="21"/>
  <c r="K103" i="21"/>
  <c r="K104" i="21"/>
  <c r="K105" i="21"/>
  <c r="K106" i="21"/>
  <c r="K107" i="21"/>
  <c r="K109" i="21"/>
  <c r="K112" i="21"/>
  <c r="K113" i="21"/>
  <c r="K114" i="21"/>
  <c r="K115" i="21"/>
  <c r="K116" i="21"/>
  <c r="K135" i="21"/>
  <c r="K136" i="21"/>
  <c r="K137" i="21"/>
  <c r="K138" i="21"/>
  <c r="K139" i="21"/>
  <c r="K140" i="21"/>
  <c r="K141" i="21"/>
  <c r="K142" i="21"/>
  <c r="K145" i="21"/>
  <c r="K150" i="21"/>
  <c r="K151" i="21"/>
  <c r="K147" i="21"/>
  <c r="K152" i="21"/>
  <c r="K153" i="21"/>
  <c r="K154" i="21"/>
  <c r="K163" i="21"/>
  <c r="K10" i="21"/>
  <c r="K11" i="21"/>
  <c r="Q28" i="21"/>
  <c r="Q29" i="21"/>
  <c r="Q30" i="21"/>
  <c r="Q33" i="21"/>
  <c r="Q34" i="21"/>
  <c r="Q35" i="21"/>
  <c r="Q37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70" i="21"/>
  <c r="Q71" i="21"/>
  <c r="Q72" i="21"/>
  <c r="Q73" i="21"/>
  <c r="Q75" i="21"/>
  <c r="Q76" i="21"/>
  <c r="Q77" i="21"/>
  <c r="Q78" i="21"/>
  <c r="Q79" i="21"/>
  <c r="Q80" i="21"/>
  <c r="Q81" i="21"/>
  <c r="Q82" i="21"/>
  <c r="Q85" i="21"/>
  <c r="Q87" i="21"/>
  <c r="Q88" i="21"/>
  <c r="Q89" i="21"/>
  <c r="Q90" i="21"/>
  <c r="Q91" i="21"/>
  <c r="Q92" i="21"/>
  <c r="Q93" i="21"/>
  <c r="Q94" i="21"/>
  <c r="Q95" i="21"/>
  <c r="Q96" i="21"/>
  <c r="Q98" i="21"/>
  <c r="Q99" i="21"/>
  <c r="Q100" i="21"/>
  <c r="Q101" i="21"/>
  <c r="Q102" i="21"/>
  <c r="Q103" i="21"/>
  <c r="Q104" i="21"/>
  <c r="Q105" i="21"/>
  <c r="Q106" i="21"/>
  <c r="Q107" i="21"/>
  <c r="Q109" i="21"/>
  <c r="Q112" i="21"/>
  <c r="Q113" i="21"/>
  <c r="Q114" i="21"/>
  <c r="Q115" i="21"/>
  <c r="Q116" i="21"/>
  <c r="Q135" i="21"/>
  <c r="Q136" i="21"/>
  <c r="Q137" i="21"/>
  <c r="Q138" i="21"/>
  <c r="Q139" i="21"/>
  <c r="Q140" i="21"/>
  <c r="Q141" i="21"/>
  <c r="Q142" i="21"/>
  <c r="Q145" i="21"/>
  <c r="Q147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10" i="21"/>
  <c r="T141" i="21"/>
  <c r="W141" i="21" s="1"/>
  <c r="W139" i="21"/>
  <c r="W138" i="21"/>
  <c r="Q160" i="21" l="1"/>
  <c r="K160" i="21"/>
  <c r="Q146" i="21"/>
  <c r="U146" i="21" l="1"/>
  <c r="K146" i="21"/>
  <c r="Q9" i="21" l="1"/>
  <c r="K97" i="21"/>
  <c r="V140" i="21"/>
  <c r="H84" i="21"/>
  <c r="G84" i="21"/>
  <c r="F84" i="21"/>
  <c r="N84" i="21"/>
  <c r="O84" i="21"/>
  <c r="L84" i="21"/>
  <c r="V138" i="21"/>
  <c r="V139" i="21"/>
  <c r="R139" i="21"/>
  <c r="S139" i="21"/>
  <c r="S134" i="21" s="1"/>
  <c r="R138" i="21"/>
  <c r="S138" i="21"/>
  <c r="P84" i="21" l="1"/>
  <c r="J84" i="21"/>
  <c r="Q84" i="21"/>
  <c r="U84" i="21"/>
  <c r="Q97" i="21"/>
  <c r="K84" i="21"/>
  <c r="T92" i="21"/>
  <c r="S92" i="21"/>
  <c r="R92" i="21"/>
  <c r="W92" i="21" l="1"/>
  <c r="K7" i="21"/>
  <c r="V92" i="21"/>
  <c r="M74" i="21" l="1"/>
  <c r="S135" i="21" l="1"/>
  <c r="R135" i="21"/>
  <c r="W135" i="21" l="1"/>
  <c r="K134" i="21"/>
  <c r="V135" i="21"/>
  <c r="R153" i="21"/>
  <c r="S153" i="21"/>
  <c r="T153" i="21"/>
  <c r="V153" i="21" l="1"/>
  <c r="W153" i="21"/>
  <c r="S172" i="21"/>
  <c r="U172" i="21" l="1"/>
  <c r="T172" i="21"/>
  <c r="R172" i="21"/>
  <c r="W172" i="21" l="1"/>
  <c r="V172" i="21"/>
  <c r="T152" i="21"/>
  <c r="S152" i="21"/>
  <c r="R152" i="21"/>
  <c r="T101" i="21"/>
  <c r="W101" i="21" s="1"/>
  <c r="S101" i="21"/>
  <c r="R101" i="21"/>
  <c r="O49" i="21"/>
  <c r="P49" i="21" s="1"/>
  <c r="M49" i="21"/>
  <c r="L49" i="21"/>
  <c r="G49" i="21"/>
  <c r="H49" i="21"/>
  <c r="F49" i="21"/>
  <c r="F8" i="21" s="1"/>
  <c r="T60" i="21"/>
  <c r="W60" i="21" s="1"/>
  <c r="S60" i="21"/>
  <c r="R60" i="21"/>
  <c r="J49" i="21" l="1"/>
  <c r="W152" i="21"/>
  <c r="V152" i="21"/>
  <c r="Q49" i="21"/>
  <c r="U49" i="21"/>
  <c r="K49" i="21"/>
  <c r="V101" i="21"/>
  <c r="V60" i="21"/>
  <c r="T104" i="21"/>
  <c r="W104" i="21" s="1"/>
  <c r="S104" i="21"/>
  <c r="R104" i="21"/>
  <c r="V104" i="21" l="1"/>
  <c r="T67" i="21" l="1"/>
  <c r="S67" i="21"/>
  <c r="R67" i="21"/>
  <c r="T66" i="21"/>
  <c r="W66" i="21" s="1"/>
  <c r="S66" i="21"/>
  <c r="R66" i="21"/>
  <c r="W67" i="21" l="1"/>
  <c r="V66" i="21"/>
  <c r="V67" i="21"/>
  <c r="T136" i="21"/>
  <c r="S136" i="21"/>
  <c r="R136" i="21"/>
  <c r="R116" i="21"/>
  <c r="S116" i="21"/>
  <c r="T116" i="21"/>
  <c r="W116" i="21" s="1"/>
  <c r="T96" i="21"/>
  <c r="W96" i="21" s="1"/>
  <c r="S96" i="21"/>
  <c r="R96" i="21"/>
  <c r="T59" i="21"/>
  <c r="W59" i="21" s="1"/>
  <c r="S59" i="21"/>
  <c r="R59" i="21"/>
  <c r="W136" i="21" l="1"/>
  <c r="V96" i="21"/>
  <c r="V136" i="21"/>
  <c r="V116" i="21"/>
  <c r="V59" i="21"/>
  <c r="T147" i="21" l="1"/>
  <c r="W147" i="21" s="1"/>
  <c r="S147" i="21"/>
  <c r="R147" i="21"/>
  <c r="V147" i="21" l="1"/>
  <c r="M69" i="21"/>
  <c r="M171" i="21" s="1"/>
  <c r="M8" i="21" l="1"/>
  <c r="O186" i="21" l="1"/>
  <c r="N186" i="21"/>
  <c r="M186" i="21"/>
  <c r="L186" i="21"/>
  <c r="G186" i="21"/>
  <c r="H186" i="21"/>
  <c r="F186" i="21"/>
  <c r="T113" i="21" l="1"/>
  <c r="W113" i="21" s="1"/>
  <c r="S113" i="21"/>
  <c r="R113" i="21"/>
  <c r="T114" i="21"/>
  <c r="W114" i="21" s="1"/>
  <c r="S114" i="21"/>
  <c r="R114" i="21"/>
  <c r="V114" i="21" l="1"/>
  <c r="V113" i="21"/>
  <c r="T33" i="21"/>
  <c r="S33" i="21"/>
  <c r="R33" i="21"/>
  <c r="W33" i="21" l="1"/>
  <c r="V33" i="21"/>
  <c r="O185" i="21" l="1"/>
  <c r="N185" i="21"/>
  <c r="M185" i="21"/>
  <c r="L185" i="21"/>
  <c r="G185" i="21"/>
  <c r="H185" i="21"/>
  <c r="F185" i="21"/>
  <c r="O182" i="21"/>
  <c r="N182" i="21"/>
  <c r="N195" i="21" s="1"/>
  <c r="T195" i="21" s="1"/>
  <c r="M182" i="21"/>
  <c r="M195" i="21" s="1"/>
  <c r="S195" i="21" s="1"/>
  <c r="L182" i="21"/>
  <c r="L195" i="21" s="1"/>
  <c r="R195" i="21" s="1"/>
  <c r="G182" i="21"/>
  <c r="H182" i="21"/>
  <c r="F182" i="21"/>
  <c r="R182" i="21" s="1"/>
  <c r="T28" i="21"/>
  <c r="S28" i="21"/>
  <c r="R28" i="21"/>
  <c r="T19" i="21"/>
  <c r="W19" i="21" s="1"/>
  <c r="S19" i="21"/>
  <c r="R19" i="21"/>
  <c r="T20" i="21"/>
  <c r="W20" i="21" s="1"/>
  <c r="S20" i="21"/>
  <c r="R20" i="21"/>
  <c r="T35" i="21"/>
  <c r="S35" i="21"/>
  <c r="R35" i="21"/>
  <c r="J185" i="21" l="1"/>
  <c r="U185" i="21"/>
  <c r="S182" i="21"/>
  <c r="T182" i="21"/>
  <c r="U182" i="21"/>
  <c r="R185" i="21"/>
  <c r="S185" i="21"/>
  <c r="T185" i="21"/>
  <c r="W28" i="21"/>
  <c r="Q182" i="21"/>
  <c r="K185" i="21"/>
  <c r="K182" i="21"/>
  <c r="W35" i="21"/>
  <c r="V28" i="21"/>
  <c r="V20" i="21"/>
  <c r="V35" i="21"/>
  <c r="V19" i="21"/>
  <c r="V185" i="21" l="1"/>
  <c r="W185" i="21"/>
  <c r="W182" i="21"/>
  <c r="V182" i="21"/>
  <c r="T103" i="21"/>
  <c r="W103" i="21" s="1"/>
  <c r="S103" i="21"/>
  <c r="R103" i="21"/>
  <c r="V103" i="21" l="1"/>
  <c r="H74" i="21" l="1"/>
  <c r="R51" i="21" l="1"/>
  <c r="S51" i="21"/>
  <c r="T51" i="21"/>
  <c r="W51" i="21" s="1"/>
  <c r="R52" i="21"/>
  <c r="S52" i="21"/>
  <c r="T52" i="21"/>
  <c r="W52" i="21" s="1"/>
  <c r="R53" i="2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8" i="21"/>
  <c r="S68" i="21"/>
  <c r="T68" i="21"/>
  <c r="W68" i="21" s="1"/>
  <c r="R10" i="21"/>
  <c r="S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9" i="21"/>
  <c r="S29" i="21"/>
  <c r="T29" i="21"/>
  <c r="R30" i="21"/>
  <c r="S30" i="21"/>
  <c r="T30" i="21"/>
  <c r="W30" i="21" s="1"/>
  <c r="R34" i="21"/>
  <c r="S34" i="21"/>
  <c r="T34" i="21"/>
  <c r="W34" i="21" s="1"/>
  <c r="R37" i="21"/>
  <c r="S37" i="21"/>
  <c r="T37" i="21"/>
  <c r="T36" i="21" s="1"/>
  <c r="R43" i="21"/>
  <c r="S43" i="21"/>
  <c r="W43" i="21"/>
  <c r="R44" i="21"/>
  <c r="S44" i="21"/>
  <c r="R45" i="21"/>
  <c r="S45" i="21"/>
  <c r="W45" i="21"/>
  <c r="R46" i="21"/>
  <c r="S46" i="21"/>
  <c r="W46" i="21"/>
  <c r="R47" i="21"/>
  <c r="S47" i="21"/>
  <c r="W47" i="21"/>
  <c r="R48" i="21"/>
  <c r="S48" i="21"/>
  <c r="W48" i="21"/>
  <c r="R70" i="21"/>
  <c r="T70" i="21"/>
  <c r="W70" i="21" s="1"/>
  <c r="R71" i="21"/>
  <c r="S71" i="21"/>
  <c r="T71" i="21"/>
  <c r="W71" i="21" s="1"/>
  <c r="R72" i="21"/>
  <c r="S72" i="21"/>
  <c r="T72" i="21"/>
  <c r="W72" i="21" s="1"/>
  <c r="R73" i="21"/>
  <c r="S73" i="21"/>
  <c r="T73" i="21"/>
  <c r="W73" i="21" s="1"/>
  <c r="R75" i="21"/>
  <c r="S75" i="21"/>
  <c r="T75" i="21"/>
  <c r="W75" i="21" s="1"/>
  <c r="R76" i="21"/>
  <c r="S76" i="21"/>
  <c r="T76" i="21"/>
  <c r="W76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5" i="21"/>
  <c r="S85" i="21"/>
  <c r="T85" i="21"/>
  <c r="W85" i="21" s="1"/>
  <c r="R90" i="21"/>
  <c r="S90" i="21"/>
  <c r="T90" i="21"/>
  <c r="W90" i="21" s="1"/>
  <c r="R91" i="21"/>
  <c r="S91" i="21"/>
  <c r="T91" i="21"/>
  <c r="W91" i="21" s="1"/>
  <c r="R93" i="21"/>
  <c r="S93" i="21"/>
  <c r="T93" i="21"/>
  <c r="W93" i="21" s="1"/>
  <c r="R94" i="21"/>
  <c r="S94" i="21"/>
  <c r="T94" i="21"/>
  <c r="W94" i="21" s="1"/>
  <c r="R95" i="21"/>
  <c r="S95" i="21"/>
  <c r="T95" i="21"/>
  <c r="R98" i="21"/>
  <c r="S98" i="21"/>
  <c r="T98" i="21"/>
  <c r="R99" i="21"/>
  <c r="S99" i="21"/>
  <c r="T99" i="21"/>
  <c r="R100" i="21"/>
  <c r="S100" i="21"/>
  <c r="T100" i="21"/>
  <c r="W100" i="21" s="1"/>
  <c r="R102" i="21"/>
  <c r="S102" i="21"/>
  <c r="T102" i="21"/>
  <c r="W102" i="21" s="1"/>
  <c r="R105" i="21"/>
  <c r="S105" i="21"/>
  <c r="T105" i="21"/>
  <c r="W105" i="21" s="1"/>
  <c r="R106" i="21"/>
  <c r="S106" i="21"/>
  <c r="T106" i="21"/>
  <c r="W106" i="21" s="1"/>
  <c r="R107" i="21"/>
  <c r="S107" i="21"/>
  <c r="T107" i="21"/>
  <c r="W107" i="21" s="1"/>
  <c r="R109" i="21"/>
  <c r="S109" i="21"/>
  <c r="T109" i="21"/>
  <c r="W109" i="21" s="1"/>
  <c r="R112" i="21"/>
  <c r="S112" i="21"/>
  <c r="T112" i="21"/>
  <c r="W112" i="21" s="1"/>
  <c r="R115" i="21"/>
  <c r="S115" i="21"/>
  <c r="T115" i="21"/>
  <c r="W115" i="21" s="1"/>
  <c r="R137" i="21"/>
  <c r="S137" i="21"/>
  <c r="R141" i="21"/>
  <c r="S141" i="21"/>
  <c r="R142" i="21"/>
  <c r="S142" i="21"/>
  <c r="T142" i="21"/>
  <c r="T134" i="21" s="1"/>
  <c r="R145" i="21"/>
  <c r="S145" i="21"/>
  <c r="T145" i="21"/>
  <c r="W145" i="21" s="1"/>
  <c r="R146" i="21"/>
  <c r="S146" i="21"/>
  <c r="T146" i="21"/>
  <c r="W146" i="21" s="1"/>
  <c r="R150" i="21"/>
  <c r="S150" i="21"/>
  <c r="T150" i="21"/>
  <c r="R151" i="21"/>
  <c r="S151" i="21"/>
  <c r="T151" i="21"/>
  <c r="R160" i="21"/>
  <c r="T160" i="21"/>
  <c r="W160" i="21" s="1"/>
  <c r="R163" i="21"/>
  <c r="S163" i="21"/>
  <c r="T163" i="21"/>
  <c r="W163" i="21" s="1"/>
  <c r="O184" i="21"/>
  <c r="N184" i="21"/>
  <c r="M184" i="21"/>
  <c r="L184" i="21"/>
  <c r="G184" i="21"/>
  <c r="H184" i="21"/>
  <c r="H192" i="21" s="1"/>
  <c r="F184" i="21"/>
  <c r="O183" i="21"/>
  <c r="N183" i="21"/>
  <c r="M183" i="21"/>
  <c r="L183" i="21"/>
  <c r="G183" i="21"/>
  <c r="H183" i="21"/>
  <c r="F183" i="21"/>
  <c r="N74" i="21"/>
  <c r="N171" i="21" s="1"/>
  <c r="L74" i="21"/>
  <c r="G74" i="21"/>
  <c r="J74" i="21" s="1"/>
  <c r="F74" i="21"/>
  <c r="J184" i="21" l="1"/>
  <c r="J183" i="21"/>
  <c r="G192" i="21"/>
  <c r="W151" i="21"/>
  <c r="V151" i="21"/>
  <c r="V150" i="21"/>
  <c r="W150" i="21"/>
  <c r="N6" i="21"/>
  <c r="R184" i="21"/>
  <c r="U183" i="21"/>
  <c r="S184" i="21"/>
  <c r="T184" i="21"/>
  <c r="R183" i="21"/>
  <c r="S183" i="21"/>
  <c r="T183" i="21"/>
  <c r="U184" i="21"/>
  <c r="S36" i="21"/>
  <c r="R36" i="21"/>
  <c r="W37" i="21"/>
  <c r="K184" i="21"/>
  <c r="Q184" i="21"/>
  <c r="Q183" i="21"/>
  <c r="K183" i="21"/>
  <c r="Q74" i="21"/>
  <c r="U74" i="21"/>
  <c r="R134" i="21"/>
  <c r="W137" i="21"/>
  <c r="W98" i="21"/>
  <c r="W97" i="21"/>
  <c r="W142" i="21"/>
  <c r="W99" i="21"/>
  <c r="K74" i="21"/>
  <c r="W44" i="21"/>
  <c r="W95" i="21"/>
  <c r="W29" i="21"/>
  <c r="W7" i="21"/>
  <c r="W18" i="21"/>
  <c r="W10" i="21"/>
  <c r="T84" i="21"/>
  <c r="R84" i="21"/>
  <c r="S84" i="21"/>
  <c r="V137" i="21"/>
  <c r="S74" i="21"/>
  <c r="S69" i="21"/>
  <c r="R74" i="21"/>
  <c r="T74" i="21"/>
  <c r="T69" i="21"/>
  <c r="R69" i="21"/>
  <c r="V78" i="21"/>
  <c r="V160" i="21"/>
  <c r="V112" i="21"/>
  <c r="J192" i="21" l="1"/>
  <c r="K192" i="21"/>
  <c r="W84" i="21"/>
  <c r="W183" i="21"/>
  <c r="V183" i="21"/>
  <c r="W184" i="21"/>
  <c r="V184" i="21"/>
  <c r="W9" i="21"/>
  <c r="W74" i="21"/>
  <c r="V134" i="21"/>
  <c r="W134" i="21"/>
  <c r="V97" i="21"/>
  <c r="V34" i="21" l="1"/>
  <c r="V30" i="21"/>
  <c r="V29" i="21"/>
  <c r="O181" i="21" l="1"/>
  <c r="N181" i="21"/>
  <c r="M181" i="21"/>
  <c r="L181" i="21"/>
  <c r="R189" i="21" l="1"/>
  <c r="S189" i="21"/>
  <c r="T189" i="21"/>
  <c r="U192" i="21"/>
  <c r="U181" i="21"/>
  <c r="U189" i="21"/>
  <c r="R192" i="21"/>
  <c r="R181" i="21"/>
  <c r="S181" i="21"/>
  <c r="T181" i="21"/>
  <c r="K181" i="21"/>
  <c r="O195" i="21"/>
  <c r="Q181" i="21"/>
  <c r="L190" i="21"/>
  <c r="L194" i="21" s="1"/>
  <c r="N190" i="21"/>
  <c r="N194" i="21" s="1"/>
  <c r="F190" i="21"/>
  <c r="G190" i="21"/>
  <c r="M190" i="21"/>
  <c r="M194" i="21" s="1"/>
  <c r="O190" i="21"/>
  <c r="O194" i="21" s="1"/>
  <c r="H190" i="21"/>
  <c r="Q194" i="21" l="1"/>
  <c r="P194" i="21"/>
  <c r="H194" i="21"/>
  <c r="K190" i="21"/>
  <c r="U190" i="21"/>
  <c r="J190" i="21"/>
  <c r="S190" i="21"/>
  <c r="R190" i="21"/>
  <c r="U195" i="21"/>
  <c r="V195" i="21" s="1"/>
  <c r="P195" i="21"/>
  <c r="Q195" i="21"/>
  <c r="P190" i="21"/>
  <c r="Q190" i="21"/>
  <c r="G194" i="21"/>
  <c r="S194" i="21" s="1"/>
  <c r="T190" i="21"/>
  <c r="F194" i="21"/>
  <c r="R194" i="21" s="1"/>
  <c r="T192" i="21"/>
  <c r="V192" i="21" s="1"/>
  <c r="S192" i="21"/>
  <c r="W181" i="21"/>
  <c r="V181" i="21"/>
  <c r="V189" i="21"/>
  <c r="W189" i="21"/>
  <c r="G191" i="21"/>
  <c r="T191" i="21" s="1"/>
  <c r="H191" i="21"/>
  <c r="F191" i="21"/>
  <c r="U173" i="21"/>
  <c r="T173" i="21"/>
  <c r="R173" i="21"/>
  <c r="O69" i="21"/>
  <c r="L69" i="21"/>
  <c r="L171" i="21" s="1"/>
  <c r="H69" i="21"/>
  <c r="H171" i="21" s="1"/>
  <c r="G69" i="21"/>
  <c r="F69" i="21"/>
  <c r="F171" i="21" s="1"/>
  <c r="T50" i="21"/>
  <c r="S50" i="21"/>
  <c r="R50" i="21"/>
  <c r="R49" i="21" s="1"/>
  <c r="R171" i="21" s="1"/>
  <c r="U3" i="21"/>
  <c r="T3" i="21"/>
  <c r="N3" i="21"/>
  <c r="O171" i="21" l="1"/>
  <c r="P171" i="21" s="1"/>
  <c r="P69" i="21"/>
  <c r="G171" i="21"/>
  <c r="J69" i="21"/>
  <c r="J171" i="21" s="1"/>
  <c r="T194" i="21"/>
  <c r="V190" i="21"/>
  <c r="W190" i="21"/>
  <c r="R191" i="21"/>
  <c r="S191" i="21"/>
  <c r="J191" i="21"/>
  <c r="K191" i="21"/>
  <c r="U191" i="21"/>
  <c r="W195" i="21"/>
  <c r="U194" i="21"/>
  <c r="W194" i="21" s="1"/>
  <c r="J194" i="21"/>
  <c r="K194" i="21"/>
  <c r="W192" i="21"/>
  <c r="R6" i="21"/>
  <c r="Q69" i="21"/>
  <c r="H8" i="21"/>
  <c r="F6" i="21"/>
  <c r="S49" i="21"/>
  <c r="W173" i="21"/>
  <c r="U69" i="21"/>
  <c r="W69" i="21" s="1"/>
  <c r="L8" i="21"/>
  <c r="G8" i="21"/>
  <c r="O8" i="21"/>
  <c r="N8" i="21"/>
  <c r="Q36" i="21"/>
  <c r="U36" i="21"/>
  <c r="K69" i="21"/>
  <c r="K36" i="21"/>
  <c r="T49" i="21"/>
  <c r="T171" i="21" s="1"/>
  <c r="W50" i="21"/>
  <c r="L174" i="21"/>
  <c r="V94" i="21"/>
  <c r="V95" i="21"/>
  <c r="V98" i="21"/>
  <c r="V99" i="21"/>
  <c r="V105" i="21"/>
  <c r="V107" i="21"/>
  <c r="V23" i="21"/>
  <c r="V81" i="21"/>
  <c r="V84" i="21"/>
  <c r="V80" i="21"/>
  <c r="V115" i="21"/>
  <c r="V145" i="21"/>
  <c r="V22" i="21"/>
  <c r="V100" i="21"/>
  <c r="V106" i="21"/>
  <c r="V109" i="21"/>
  <c r="V141" i="21"/>
  <c r="V142" i="21"/>
  <c r="V146" i="21"/>
  <c r="V51" i="21"/>
  <c r="V57" i="21"/>
  <c r="V61" i="21"/>
  <c r="V62" i="21"/>
  <c r="V65" i="21"/>
  <c r="V68" i="21"/>
  <c r="V47" i="21"/>
  <c r="V79" i="21"/>
  <c r="V85" i="21"/>
  <c r="V93" i="21"/>
  <c r="V54" i="21"/>
  <c r="V46" i="21"/>
  <c r="V64" i="21"/>
  <c r="V75" i="21"/>
  <c r="V71" i="21"/>
  <c r="V48" i="21"/>
  <c r="V26" i="21"/>
  <c r="V63" i="21"/>
  <c r="V102" i="21"/>
  <c r="V72" i="21"/>
  <c r="V18" i="21"/>
  <c r="V77" i="21"/>
  <c r="V58" i="21"/>
  <c r="V27" i="21"/>
  <c r="V25" i="21"/>
  <c r="V173" i="21"/>
  <c r="V14" i="21"/>
  <c r="V16" i="21"/>
  <c r="V13" i="21"/>
  <c r="V11" i="21"/>
  <c r="V15" i="21"/>
  <c r="V90" i="21"/>
  <c r="V76" i="21"/>
  <c r="V73" i="21"/>
  <c r="V55" i="21"/>
  <c r="V24" i="21"/>
  <c r="V82" i="21"/>
  <c r="V53" i="21"/>
  <c r="V52" i="21"/>
  <c r="V56" i="21"/>
  <c r="V50" i="21"/>
  <c r="V21" i="21"/>
  <c r="V70" i="21"/>
  <c r="V10" i="21"/>
  <c r="V12" i="21"/>
  <c r="V17" i="21"/>
  <c r="V37" i="21"/>
  <c r="V91" i="21"/>
  <c r="Q171" i="21" l="1"/>
  <c r="P8" i="21"/>
  <c r="J8" i="21"/>
  <c r="G6" i="21"/>
  <c r="V191" i="21"/>
  <c r="W191" i="21"/>
  <c r="U171" i="21"/>
  <c r="V194" i="21"/>
  <c r="T6" i="21"/>
  <c r="F174" i="21"/>
  <c r="K171" i="21"/>
  <c r="H6" i="21"/>
  <c r="I108" i="21" s="1"/>
  <c r="I188" i="21" s="1"/>
  <c r="I192" i="21" s="1"/>
  <c r="W36" i="21"/>
  <c r="W49" i="21"/>
  <c r="Q8" i="21"/>
  <c r="U8" i="21"/>
  <c r="G174" i="21"/>
  <c r="T8" i="21"/>
  <c r="K8" i="21"/>
  <c r="R8" i="21"/>
  <c r="S8" i="21"/>
  <c r="V69" i="21"/>
  <c r="N174" i="21"/>
  <c r="L6" i="21"/>
  <c r="M174" i="21"/>
  <c r="M6" i="21"/>
  <c r="V74" i="21"/>
  <c r="V9" i="21"/>
  <c r="V49" i="21"/>
  <c r="H174" i="21"/>
  <c r="O174" i="21"/>
  <c r="O6" i="21"/>
  <c r="V36" i="21"/>
  <c r="P174" i="21" l="1"/>
  <c r="J174" i="21"/>
  <c r="I110" i="21"/>
  <c r="I111" i="21"/>
  <c r="I156" i="21"/>
  <c r="I159" i="21"/>
  <c r="V171" i="21"/>
  <c r="I38" i="21"/>
  <c r="I148" i="21"/>
  <c r="I128" i="21"/>
  <c r="I86" i="21"/>
  <c r="I167" i="21"/>
  <c r="I164" i="21"/>
  <c r="R176" i="21"/>
  <c r="S174" i="21"/>
  <c r="R174" i="21"/>
  <c r="W171" i="21"/>
  <c r="T174" i="21"/>
  <c r="I118" i="21"/>
  <c r="I119" i="21"/>
  <c r="I123" i="21"/>
  <c r="I120" i="21"/>
  <c r="I124" i="21"/>
  <c r="I117" i="21"/>
  <c r="I121" i="21"/>
  <c r="I122" i="21"/>
  <c r="I158" i="21"/>
  <c r="I83" i="21"/>
  <c r="I32" i="21"/>
  <c r="I31" i="21"/>
  <c r="I154" i="21"/>
  <c r="I155" i="21"/>
  <c r="I157" i="21"/>
  <c r="I166" i="21"/>
  <c r="I165" i="21"/>
  <c r="I40" i="21"/>
  <c r="I41" i="21"/>
  <c r="I163" i="21"/>
  <c r="I172" i="21"/>
  <c r="I171" i="21"/>
  <c r="I162" i="21"/>
  <c r="I161" i="21"/>
  <c r="I160" i="21"/>
  <c r="I170" i="21"/>
  <c r="I173" i="21"/>
  <c r="T176" i="21"/>
  <c r="Q176" i="21"/>
  <c r="S176" i="21"/>
  <c r="I174" i="21"/>
  <c r="U176" i="21"/>
  <c r="K176" i="21"/>
  <c r="Q174" i="21"/>
  <c r="K174" i="21"/>
  <c r="I143" i="21"/>
  <c r="I144" i="21"/>
  <c r="I140" i="21"/>
  <c r="I127" i="21"/>
  <c r="I131" i="21"/>
  <c r="I133" i="21"/>
  <c r="I129" i="21"/>
  <c r="I126" i="21"/>
  <c r="I130" i="21"/>
  <c r="I132" i="21"/>
  <c r="I125" i="21"/>
  <c r="W8" i="21"/>
  <c r="Q6" i="21"/>
  <c r="K6" i="21"/>
  <c r="I92" i="21"/>
  <c r="I139" i="21"/>
  <c r="I138" i="21"/>
  <c r="I135" i="21"/>
  <c r="I152" i="21"/>
  <c r="I153" i="21"/>
  <c r="I94" i="21"/>
  <c r="I95" i="21"/>
  <c r="I93" i="21"/>
  <c r="I89" i="21"/>
  <c r="I101" i="21"/>
  <c r="I60" i="21"/>
  <c r="I67" i="21"/>
  <c r="I104" i="21"/>
  <c r="I136" i="21"/>
  <c r="I66" i="21"/>
  <c r="I116" i="21"/>
  <c r="I96" i="21"/>
  <c r="I147" i="21"/>
  <c r="I59" i="21"/>
  <c r="I97" i="21"/>
  <c r="I134" i="21"/>
  <c r="I113" i="21"/>
  <c r="I114" i="21"/>
  <c r="I33" i="21"/>
  <c r="I35" i="21"/>
  <c r="I28" i="21"/>
  <c r="I19" i="21"/>
  <c r="I20" i="21"/>
  <c r="I112" i="21"/>
  <c r="I103" i="21"/>
  <c r="I78" i="21"/>
  <c r="I34" i="21"/>
  <c r="I30" i="21"/>
  <c r="I29" i="21"/>
  <c r="V8" i="21"/>
  <c r="P6" i="21"/>
  <c r="I151" i="21"/>
  <c r="I150" i="21"/>
  <c r="I145" i="21"/>
  <c r="I142" i="21"/>
  <c r="I137" i="21"/>
  <c r="I146" i="21"/>
  <c r="I141" i="21"/>
  <c r="I106" i="21"/>
  <c r="I102" i="21"/>
  <c r="I99" i="21"/>
  <c r="I98" i="21"/>
  <c r="I91" i="21"/>
  <c r="I87" i="21"/>
  <c r="I85" i="21"/>
  <c r="I81" i="21"/>
  <c r="I79" i="21"/>
  <c r="I77" i="21"/>
  <c r="I75" i="21"/>
  <c r="I72" i="21"/>
  <c r="I70" i="21"/>
  <c r="I46" i="21"/>
  <c r="I44" i="21"/>
  <c r="I42" i="21"/>
  <c r="I37" i="21"/>
  <c r="I27" i="21"/>
  <c r="I25" i="21"/>
  <c r="I23" i="21"/>
  <c r="I21" i="21"/>
  <c r="I16" i="21"/>
  <c r="I14" i="21"/>
  <c r="I13" i="21"/>
  <c r="I11" i="21"/>
  <c r="I68" i="21"/>
  <c r="I64" i="21"/>
  <c r="I62" i="21"/>
  <c r="I58" i="21"/>
  <c r="I56" i="21"/>
  <c r="I54" i="21"/>
  <c r="I53" i="21"/>
  <c r="I51" i="21"/>
  <c r="I115" i="21"/>
  <c r="I107" i="21"/>
  <c r="I100" i="21"/>
  <c r="I90" i="21"/>
  <c r="I88" i="21"/>
  <c r="I82" i="21"/>
  <c r="I74" i="21"/>
  <c r="I71" i="21"/>
  <c r="I48" i="21"/>
  <c r="I45" i="21"/>
  <c r="I39" i="21"/>
  <c r="I36" i="21"/>
  <c r="I26" i="21"/>
  <c r="I22" i="21"/>
  <c r="I17" i="21"/>
  <c r="I12" i="21"/>
  <c r="I10" i="21"/>
  <c r="I109" i="21"/>
  <c r="I105" i="21"/>
  <c r="I84" i="21"/>
  <c r="I80" i="21"/>
  <c r="I76" i="21"/>
  <c r="I73" i="21"/>
  <c r="I69" i="21"/>
  <c r="I47" i="21"/>
  <c r="I43" i="21"/>
  <c r="I24" i="21"/>
  <c r="I18" i="21"/>
  <c r="I15" i="21"/>
  <c r="I63" i="21"/>
  <c r="I57" i="21"/>
  <c r="I50" i="21"/>
  <c r="I65" i="21"/>
  <c r="I61" i="21"/>
  <c r="I55" i="21"/>
  <c r="I52" i="21"/>
  <c r="J6" i="21"/>
  <c r="I7" i="21"/>
  <c r="I8" i="21"/>
  <c r="I9" i="21"/>
  <c r="I49" i="21"/>
  <c r="U174" i="21"/>
  <c r="U6" i="21"/>
  <c r="I189" i="21" l="1"/>
  <c r="I193" i="21"/>
  <c r="W176" i="21"/>
  <c r="W174" i="21"/>
  <c r="W6" i="21"/>
  <c r="V176" i="21"/>
  <c r="V6" i="21"/>
  <c r="V174" i="21"/>
  <c r="V163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<sst xmlns="http://schemas.openxmlformats.org/spreadsheetml/2006/main" count="484" uniqueCount="377">
  <si>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</si>
  <si>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</si>
  <si>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</si>
  <si>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</si>
  <si>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</si>
  <si>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</si>
  <si>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</si>
  <si>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</si>
  <si>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</si>
  <si>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</si>
  <si>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</si>
  <si>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</si>
  <si>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</si>
  <si>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</si>
  <si>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</si>
  <si>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</si>
  <si>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</si>
  <si>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</si>
  <si>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</si>
  <si>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</si>
  <si>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</si>
  <si>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</si>
  <si>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</si>
  <si>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</si>
  <si>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</si>
  <si>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</si>
  <si>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</si>
  <si>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</si>
  <si>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</si>
  <si>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</si>
  <si>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</si>
  <si>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</si>
  <si>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</si>
  <si>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</si>
  <si>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</si>
  <si>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</si>
  <si>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</si>
  <si>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</si>
  <si>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</si>
  <si>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</si>
  <si>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</si>
  <si>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</si>
  <si>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</si>
  <si>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</si>
  <si>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</si>
  <si>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</si>
  <si>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</si>
  <si>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</si>
  <si>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</si>
  <si>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</si>
  <si>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</si>
  <si>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</si>
  <si>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</si>
  <si>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</si>
  <si>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</si>
  <si>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</si>
  <si>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</si>
  <si>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</si>
  <si>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</si>
  <si>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</si>
  <si>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</si>
  <si>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</si>
  <si>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</si>
  <si>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</si>
  <si>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</si>
  <si>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</si>
  <si>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</si>
  <si>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</si>
  <si>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</si>
  <si>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</si>
  <si>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</si>
  <si>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</si>
  <si>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</si>
  <si>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</si>
  <si>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</si>
  <si>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</si>
  <si>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</si>
  <si>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</si>
  <si>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</si>
  <si>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</si>
  <si>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</si>
  <si>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</si>
  <si>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</si>
  <si>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</si>
  <si>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</si>
  <si>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</si>
  <si>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</si>
  <si>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</si>
  <si>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</si>
  <si>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</si>
  <si>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</si>
  <si>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</si>
  <si>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</si>
  <si>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</si>
  <si>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</si>
  <si>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</si>
  <si>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</si>
  <si>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</si>
  <si>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</si>
  <si>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</si>
  <si>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</si>
  <si>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</si>
  <si>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</si>
  <si>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</si>
  <si>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</si>
  <si>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</si>
  <si>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</si>
  <si>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</si>
  <si>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</si>
  <si>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</si>
  <si>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</si>
  <si>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</si>
  <si>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</si>
  <si>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</si>
  <si>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</si>
  <si>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</si>
  <si>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</si>
  <si>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</si>
  <si>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</si>
  <si>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</si>
  <si>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</si>
  <si>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</si>
  <si>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</si>
  <si>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</si>
  <si>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</si>
  <si>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</si>
  <si>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</si>
  <si>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</si>
  <si>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</si>
  <si>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</si>
  <si>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</si>
  <si>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</si>
  <si>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</si>
  <si>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</si>
  <si>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</si>
  <si>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</si>
  <si>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</si>
  <si>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</si>
  <si>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</si>
  <si>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</si>
  <si>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</si>
  <si>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</si>
  <si>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</si>
  <si>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</si>
  <si>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</si>
  <si>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</si>
  <si>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</si>
  <si>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</si>
  <si>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</si>
  <si>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</si>
  <si>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</si>
  <si>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</si>
  <si>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</si>
  <si>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</si>
  <si>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</si>
  <si>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</si>
  <si>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</si>
  <si>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</si>
  <si>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</si>
  <si>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</si>
  <si>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</si>
  <si>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</si>
  <si>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</si>
  <si>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</si>
  <si>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</si>
  <si>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</si>
  <si>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</si>
  <si>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</si>
  <si>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</si>
  <si>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</si>
  <si>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</si>
  <si>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</si>
  <si>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</si>
  <si>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</si>
  <si>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</si>
  <si>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</si>
  <si>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</si>
  <si>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</si>
  <si>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</si>
  <si>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</si>
  <si>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</si>
  <si>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</si>
  <si>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</si>
  <si>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</si>
  <si>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</si>
  <si>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</si>
  <si>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</si>
  <si>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</si>
  <si>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</si>
  <si>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</si>
  <si>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</si>
  <si>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</si>
  <si>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</si>
  <si>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</si>
  <si>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</si>
  <si>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</si>
  <si>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</si>
  <si>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</si>
  <si>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</si>
  <si>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</si>
  <si>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</si>
  <si>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</si>
  <si>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</si>
  <si>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</si>
  <si>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</si>
  <si>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</si>
  <si>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</si>
  <si>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</si>
  <si>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</si>
  <si>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</si>
  <si>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</si>
  <si>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</si>
  <si>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</si>
  <si>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</si>
  <si>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</si>
  <si>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</si>
  <si>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</si>
  <si>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</si>
  <si>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</si>
  <si>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</si>
  <si>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</si>
  <si>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</si>
  <si>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</si>
  <si>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</si>
  <si>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</si>
  <si>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</si>
  <si>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</si>
  <si>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</si>
  <si>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</si>
  <si>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</si>
  <si>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</si>
  <si>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</si>
  <si>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</si>
  <si>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</si>
  <si>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</si>
  <si>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</si>
  <si>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</si>
  <si>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</si>
  <si>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</si>
  <si>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</si>
  <si>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</si>
  <si>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</si>
  <si>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</si>
  <si>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</si>
  <si>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</si>
  <si>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</si>
  <si>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</si>
  <si>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</si>
  <si>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</si>
  <si>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</si>
  <si>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</si>
  <si>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</si>
  <si>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</si>
  <si>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</si>
  <si>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</si>
  <si>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</si>
  <si>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</si>
  <si>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</si>
  <si>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</si>
  <si>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</si>
  <si>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</si>
  <si>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</si>
  <si>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</si>
  <si>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</si>
  <si>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</si>
  <si>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</si>
  <si>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</si>
  <si>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</si>
  <si>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</si>
  <si>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</si>
  <si>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</si>
  <si>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</si>
  <si>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</si>
  <si>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</si>
  <si>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</si>
  <si>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</si>
  <si>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</si>
  <si>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</si>
  <si>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</si>
  <si>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</si>
  <si>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</si>
  <si>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</si>
  <si>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</si>
  <si>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</si>
  <si>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</si>
  <si>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</si>
  <si>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</si>
  <si>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</si>
  <si>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</si>
  <si>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</si>
  <si>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</si>
  <si>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</si>
  <si>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</si>
  <si>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</si>
  <si>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</si>
  <si>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</si>
  <si>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</si>
  <si>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</si>
  <si>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</si>
  <si>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</si>
  <si>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</si>
  <si>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</si>
  <si>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</si>
  <si>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</si>
  <si>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</si>
  <si>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</si>
  <si>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</si>
  <si>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</si>
  <si>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</si>
  <si>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</si>
  <si>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</si>
  <si>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</si>
  <si>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</si>
  <si>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</si>
  <si>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</si>
  <si>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</si>
  <si>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</si>
  <si>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</si>
  <si>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</si>
  <si>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</si>
  <si>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</si>
  <si>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</si>
  <si>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</si>
  <si>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</si>
  <si>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</si>
  <si>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</si>
  <si>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</si>
  <si>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</si>
  <si>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</si>
  <si>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</si>
  <si>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</si>
  <si>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</si>
  <si>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</si>
  <si>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</si>
  <si>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</si>
  <si>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</si>
  <si>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</si>
  <si>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</si>
  <si>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</si>
  <si>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</si>
  <si>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</si>
  <si>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</si>
  <si>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</si>
  <si>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</si>
  <si>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</si>
  <si>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</si>
  <si>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</si>
  <si>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</si>
  <si>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</si>
  <si>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</si>
  <si>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</si>
  <si>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Розвиток мережі центрів надання адміністративних послуг</t>
  </si>
  <si>
    <t>субвенція бюджету Полицької сільської територіальної громади (для облаштування військового стрільбища на полігоні Полицької виправної колонії №76)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</si>
  <si>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</si>
  <si>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</si>
  <si>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</si>
  <si>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</si>
  <si>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тис.грн</t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</si>
  <si>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</si>
  <si>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</si>
  <si>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</si>
  <si>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r>
      <t xml:space="preserve">Виконання окремих заходів з реалізації соціального проекту "Активні парки - локації здорової України" </t>
    </r>
    <r>
      <rPr>
        <i/>
        <sz val="15"/>
        <rFont val="Times New Roman"/>
        <family val="1"/>
        <charset val="204"/>
      </rPr>
      <t>(41057700)</t>
    </r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</si>
  <si>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</si>
  <si>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</si>
  <si>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</si>
  <si>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</si>
  <si>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</si>
  <si>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</si>
  <si>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з місцевого бюджету </t>
  </si>
  <si>
    <t>комплексний план просторового розвитку</t>
  </si>
  <si>
    <t>в т.ч.за рахунок субвенції</t>
  </si>
  <si>
    <t>Активні парки</t>
  </si>
  <si>
    <t>Заступник начальника бюджетного відділу</t>
  </si>
  <si>
    <t>Віра ПЕТРИНА</t>
  </si>
  <si>
    <t xml:space="preserve">                Аналіз виконання бюджету Вараської міської територіальної громади по видатках та кредитуванню станом на 01.09.2023 року </t>
  </si>
  <si>
    <t>затверджено на 01.09.2023</t>
  </si>
  <si>
    <t>виконано станом на 01.09.2023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</si>
</sst>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9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sz val="14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348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8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5" fontId="20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0" fontId="17" fillId="2" borderId="8" xfId="0" applyFont="1" applyFill="1" applyBorder="1" applyAlignment="1">
      <alignment horizontal="center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10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0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0" fontId="22" fillId="2" borderId="10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10" xfId="0" applyNumberFormat="1" applyFont="1" applyFill="1" applyBorder="1" applyAlignment="1" applyProtection="1">
      <alignment horizontal="center" wrapText="1"/>
      <protection locked="0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0" fontId="22" fillId="2" borderId="5" xfId="4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 applyProtection="1">
      <alignment horizontal="center" wrapText="1"/>
      <protection locked="0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167" fontId="33" fillId="2" borderId="11" xfId="0" applyNumberFormat="1" applyFont="1" applyFill="1" applyBorder="1" applyAlignment="1" applyProtection="1">
      <alignment horizontal="center" wrapText="1"/>
      <protection locked="0"/>
    </xf>
    <xf numFmtId="167" fontId="20" fillId="0" borderId="10" xfId="0" applyNumberFormat="1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</xf>
    <xf numFmtId="167" fontId="21" fillId="0" borderId="5" xfId="0" applyNumberFormat="1" applyFont="1" applyFill="1" applyBorder="1" applyAlignment="1" applyProtection="1">
      <alignment horizontal="center" wrapText="1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5" fontId="21" fillId="0" borderId="9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8" fillId="0" borderId="5" xfId="0" applyNumberFormat="1" applyFont="1" applyFill="1" applyBorder="1" applyAlignment="1">
      <alignment horizontal="center"/>
    </xf>
    <xf numFmtId="10" fontId="20" fillId="0" borderId="5" xfId="0" applyNumberFormat="1" applyFont="1" applyFill="1" applyBorder="1" applyAlignment="1">
      <alignment horizontal="center" wrapText="1"/>
    </xf>
    <xf numFmtId="167" fontId="20" fillId="0" borderId="5" xfId="0" applyNumberFormat="1" applyFont="1" applyFill="1" applyBorder="1" applyAlignment="1">
      <alignment horizontal="center" wrapText="1"/>
    </xf>
    <xf numFmtId="167" fontId="20" fillId="0" borderId="11" xfId="0" applyNumberFormat="1" applyFont="1" applyFill="1" applyBorder="1" applyAlignment="1">
      <alignment horizontal="center" wrapText="1"/>
    </xf>
    <xf numFmtId="168" fontId="21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7" fillId="0" borderId="5" xfId="0" applyNumberFormat="1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0" fillId="2" borderId="12" xfId="0" applyNumberFormat="1" applyFont="1" applyFill="1" applyBorder="1" applyAlignment="1">
      <alignment horizontal="center" wrapText="1"/>
    </xf>
    <xf numFmtId="167" fontId="20" fillId="2" borderId="13" xfId="0" applyNumberFormat="1" applyFont="1" applyFill="1" applyBorder="1" applyAlignment="1">
      <alignment horizontal="center" wrapText="1"/>
    </xf>
    <xf numFmtId="0" fontId="11" fillId="2" borderId="0" xfId="0" applyFont="1" applyFill="1" applyAlignment="1">
      <alignment horizontal="center"/>
    </xf>
    <xf numFmtId="167" fontId="22" fillId="2" borderId="12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  <protection locked="0"/>
    </xf>
    <xf numFmtId="165" fontId="22" fillId="2" borderId="13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/>
    <xf numFmtId="165" fontId="20" fillId="2" borderId="16" xfId="0" applyNumberFormat="1" applyFont="1" applyFill="1" applyBorder="1" applyAlignment="1">
      <alignment horizontal="center" wrapText="1"/>
    </xf>
    <xf numFmtId="0" fontId="18" fillId="2" borderId="14" xfId="0" applyFont="1" applyFill="1" applyBorder="1" applyAlignment="1"/>
    <xf numFmtId="165" fontId="20" fillId="2" borderId="6" xfId="0" applyNumberFormat="1" applyFont="1" applyFill="1" applyBorder="1" applyAlignment="1">
      <alignment horizontal="center" wrapText="1"/>
    </xf>
    <xf numFmtId="0" fontId="17" fillId="2" borderId="14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>
      <alignment horizontal="center"/>
    </xf>
    <xf numFmtId="0" fontId="17" fillId="0" borderId="14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0" fontId="18" fillId="0" borderId="14" xfId="0" applyFont="1" applyFill="1" applyBorder="1" applyAlignment="1"/>
    <xf numFmtId="165" fontId="20" fillId="0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0" fontId="8" fillId="2" borderId="17" xfId="0" applyFont="1" applyFill="1" applyBorder="1" applyAlignment="1"/>
    <xf numFmtId="0" fontId="8" fillId="2" borderId="18" xfId="0" applyFont="1" applyFill="1" applyBorder="1" applyAlignment="1">
      <alignment horizontal="center"/>
    </xf>
    <xf numFmtId="167" fontId="20" fillId="2" borderId="18" xfId="0" applyNumberFormat="1" applyFont="1" applyFill="1" applyBorder="1" applyAlignment="1" applyProtection="1">
      <alignment horizontal="center" wrapText="1"/>
    </xf>
    <xf numFmtId="165" fontId="20" fillId="2" borderId="18" xfId="0" applyNumberFormat="1" applyFont="1" applyFill="1" applyBorder="1" applyAlignment="1">
      <alignment horizontal="center" wrapText="1"/>
    </xf>
    <xf numFmtId="167" fontId="20" fillId="2" borderId="18" xfId="0" applyNumberFormat="1" applyFont="1" applyFill="1" applyBorder="1" applyAlignment="1">
      <alignment horizontal="center" wrapText="1"/>
    </xf>
    <xf numFmtId="165" fontId="20" fillId="2" borderId="19" xfId="0" applyNumberFormat="1" applyFont="1" applyFill="1" applyBorder="1" applyAlignment="1">
      <alignment horizontal="center" wrapText="1"/>
    </xf>
    <xf numFmtId="0" fontId="35" fillId="2" borderId="13" xfId="0" applyFont="1" applyFill="1" applyBorder="1" applyAlignment="1" applyProtection="1">
      <alignment horizontal="justify" wrapText="1"/>
      <protection locked="0"/>
    </xf>
    <xf numFmtId="0" fontId="35" fillId="2" borderId="13" xfId="0" applyFont="1" applyFill="1" applyBorder="1" applyAlignment="1">
      <alignment horizontal="justify" wrapText="1"/>
    </xf>
    <xf numFmtId="0" fontId="35" fillId="2" borderId="13" xfId="0" applyNumberFormat="1" applyFont="1" applyFill="1" applyBorder="1" applyAlignment="1" applyProtection="1">
      <alignment horizontal="justify" wrapText="1"/>
      <protection locked="0"/>
    </xf>
    <xf numFmtId="0" fontId="35" fillId="0" borderId="13" xfId="0" applyFont="1" applyFill="1" applyBorder="1" applyAlignment="1" applyProtection="1">
      <alignment horizontal="justify" wrapText="1"/>
      <protection locked="0"/>
    </xf>
    <xf numFmtId="0" fontId="32" fillId="2" borderId="13" xfId="0" applyFont="1" applyFill="1" applyBorder="1" applyAlignment="1" applyProtection="1">
      <alignment wrapText="1"/>
      <protection locked="0"/>
    </xf>
    <xf numFmtId="167" fontId="20" fillId="2" borderId="23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4" fontId="22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>
      <alignment horizontal="center" wrapText="1"/>
    </xf>
    <xf numFmtId="167" fontId="21" fillId="0" borderId="12" xfId="0" applyNumberFormat="1" applyFont="1" applyFill="1" applyBorder="1" applyAlignment="1">
      <alignment horizontal="center" wrapText="1"/>
    </xf>
    <xf numFmtId="167" fontId="20" fillId="0" borderId="12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 applyProtection="1">
      <alignment horizontal="center" wrapText="1"/>
      <protection locked="0"/>
    </xf>
    <xf numFmtId="167" fontId="29" fillId="2" borderId="12" xfId="0" applyNumberFormat="1" applyFont="1" applyFill="1" applyBorder="1" applyAlignment="1">
      <alignment horizontal="center" wrapText="1"/>
    </xf>
    <xf numFmtId="167" fontId="20" fillId="2" borderId="25" xfId="0" applyNumberFormat="1" applyFont="1" applyFill="1" applyBorder="1" applyAlignment="1">
      <alignment horizontal="center" wrapText="1"/>
    </xf>
    <xf numFmtId="167" fontId="20" fillId="2" borderId="14" xfId="0" applyNumberFormat="1" applyFont="1" applyFill="1" applyBorder="1" applyAlignment="1">
      <alignment horizontal="center" wrapText="1"/>
    </xf>
    <xf numFmtId="165" fontId="20" fillId="2" borderId="21" xfId="0" applyNumberFormat="1" applyFont="1" applyFill="1" applyBorder="1" applyAlignment="1">
      <alignment horizontal="center" wrapText="1"/>
    </xf>
    <xf numFmtId="165" fontId="20" fillId="2" borderId="13" xfId="0" applyNumberFormat="1" applyFont="1" applyFill="1" applyBorder="1" applyAlignment="1">
      <alignment horizontal="center" wrapText="1"/>
    </xf>
    <xf numFmtId="165" fontId="21" fillId="2" borderId="13" xfId="0" applyNumberFormat="1" applyFont="1" applyFill="1" applyBorder="1" applyAlignment="1">
      <alignment horizontal="center" wrapText="1"/>
    </xf>
    <xf numFmtId="165" fontId="21" fillId="0" borderId="13" xfId="0" applyNumberFormat="1" applyFont="1" applyFill="1" applyBorder="1" applyAlignment="1">
      <alignment horizontal="center" wrapText="1"/>
    </xf>
    <xf numFmtId="165" fontId="20" fillId="2" borderId="22" xfId="0" applyNumberFormat="1" applyFont="1" applyFill="1" applyBorder="1" applyAlignment="1">
      <alignment horizontal="center" wrapText="1"/>
    </xf>
    <xf numFmtId="167" fontId="20" fillId="2" borderId="15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4" xfId="0" applyNumberFormat="1" applyFont="1" applyFill="1" applyBorder="1" applyAlignment="1">
      <alignment horizontal="center" wrapText="1"/>
    </xf>
    <xf numFmtId="164" fontId="22" fillId="2" borderId="14" xfId="0" applyNumberFormat="1" applyFont="1" applyFill="1" applyBorder="1" applyAlignment="1">
      <alignment horizontal="center" wrapText="1"/>
    </xf>
    <xf numFmtId="167" fontId="21" fillId="0" borderId="14" xfId="0" applyNumberFormat="1" applyFont="1" applyFill="1" applyBorder="1" applyAlignment="1">
      <alignment horizontal="center" wrapText="1"/>
    </xf>
    <xf numFmtId="167" fontId="37" fillId="2" borderId="10" xfId="0" applyNumberFormat="1" applyFont="1" applyFill="1" applyBorder="1" applyAlignment="1" applyProtection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0" fontId="5" fillId="3" borderId="0" xfId="0" applyFont="1" applyFill="1" applyAlignment="1">
      <alignment horizontal="center"/>
    </xf>
    <xf numFmtId="167" fontId="5" fillId="3" borderId="0" xfId="0" applyNumberFormat="1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right" wrapText="1"/>
    </xf>
    <xf numFmtId="0" fontId="5" fillId="3" borderId="0" xfId="0" applyFont="1" applyFill="1" applyBorder="1" applyAlignment="1">
      <alignment wrapText="1"/>
    </xf>
    <xf numFmtId="0" fontId="5" fillId="3" borderId="0" xfId="0" applyFont="1" applyFill="1" applyAlignment="1">
      <alignment wrapText="1"/>
    </xf>
    <xf numFmtId="0" fontId="5" fillId="3" borderId="0" xfId="0" applyFont="1" applyFill="1"/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40" fillId="0" borderId="5" xfId="0" applyNumberFormat="1" applyFont="1" applyFill="1" applyBorder="1" applyAlignment="1">
      <alignment horizontal="center" wrapText="1"/>
    </xf>
    <xf numFmtId="164" fontId="28" fillId="2" borderId="0" xfId="0" applyNumberFormat="1" applyFont="1" applyFill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165" fontId="20" fillId="0" borderId="13" xfId="0" applyNumberFormat="1" applyFont="1" applyFill="1" applyBorder="1" applyAlignment="1">
      <alignment horizontal="center" wrapText="1"/>
    </xf>
    <xf numFmtId="167" fontId="33" fillId="2" borderId="11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167" fontId="20" fillId="2" borderId="20" xfId="0" applyNumberFormat="1" applyFont="1" applyFill="1" applyBorder="1" applyAlignment="1" applyProtection="1">
      <alignment horizontal="center" wrapText="1"/>
    </xf>
    <xf numFmtId="167" fontId="20" fillId="2" borderId="24" xfId="0" applyNumberFormat="1" applyFont="1" applyFill="1" applyBorder="1" applyAlignment="1" applyProtection="1">
      <alignment horizontal="center" wrapText="1"/>
    </xf>
    <xf numFmtId="167" fontId="20" fillId="2" borderId="17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</xf>
    <xf numFmtId="0" fontId="21" fillId="2" borderId="11" xfId="0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4" fontId="21" fillId="2" borderId="10" xfId="0" applyNumberFormat="1" applyFont="1" applyFill="1" applyBorder="1" applyAlignment="1">
      <alignment horizontal="center" wrapText="1"/>
    </xf>
    <xf numFmtId="164" fontId="21" fillId="2" borderId="11" xfId="0" applyNumberFormat="1" applyFont="1" applyFill="1" applyBorder="1" applyAlignment="1">
      <alignment horizontal="center" wrapText="1"/>
    </xf>
    <xf numFmtId="164" fontId="21" fillId="2" borderId="14" xfId="0" applyNumberFormat="1" applyFont="1" applyFill="1" applyBorder="1" applyAlignment="1">
      <alignment horizontal="center" wrapText="1"/>
    </xf>
    <xf numFmtId="0" fontId="21" fillId="2" borderId="10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165" fontId="33" fillId="2" borderId="6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0" fontId="42" fillId="2" borderId="14" xfId="0" applyFont="1" applyFill="1" applyBorder="1" applyAlignment="1"/>
    <xf numFmtId="49" fontId="42" fillId="2" borderId="5" xfId="0" applyNumberFormat="1" applyFont="1" applyFill="1" applyBorder="1" applyAlignment="1">
      <alignment horizontal="center"/>
    </xf>
    <xf numFmtId="167" fontId="33" fillId="2" borderId="12" xfId="0" applyNumberFormat="1" applyFont="1" applyFill="1" applyBorder="1" applyAlignment="1" applyProtection="1">
      <alignment horizontal="center" wrapText="1"/>
      <protection locked="0"/>
    </xf>
    <xf numFmtId="0" fontId="40" fillId="2" borderId="14" xfId="0" applyFont="1" applyFill="1" applyBorder="1" applyAlignment="1"/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14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Alignment="1">
      <alignment horizontal="center" wrapText="1"/>
    </xf>
    <xf numFmtId="0" fontId="45" fillId="2" borderId="0" xfId="0" applyFont="1" applyFill="1" applyAlignment="1">
      <alignment horizontal="center" wrapText="1"/>
    </xf>
    <xf numFmtId="165" fontId="45" fillId="2" borderId="0" xfId="0" applyNumberFormat="1" applyFont="1" applyFill="1" applyAlignment="1">
      <alignment wrapText="1"/>
    </xf>
    <xf numFmtId="0" fontId="45" fillId="2" borderId="0" xfId="0" applyFont="1" applyFill="1" applyAlignment="1">
      <alignment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5" fontId="6" fillId="2" borderId="0" xfId="0" applyNumberFormat="1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3" borderId="0" xfId="0" applyNumberFormat="1" applyFont="1" applyFill="1" applyBorder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20" fillId="0" borderId="5" xfId="0" applyNumberFormat="1" applyFont="1" applyFill="1" applyBorder="1" applyAlignment="1">
      <alignment horizontal="center" wrapText="1"/>
    </xf>
    <xf numFmtId="167" fontId="20" fillId="0" borderId="14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6" fillId="0" borderId="5" xfId="0" applyNumberFormat="1" applyFont="1" applyFill="1" applyBorder="1" applyAlignment="1">
      <alignment horizontal="center" wrapText="1"/>
    </xf>
    <xf numFmtId="0" fontId="9" fillId="0" borderId="13" xfId="0" applyFont="1" applyFill="1" applyBorder="1" applyAlignment="1" applyProtection="1">
      <alignment horizontal="justify" wrapText="1"/>
      <protection locked="0"/>
    </xf>
    <xf numFmtId="167" fontId="20" fillId="2" borderId="13" xfId="0" applyNumberFormat="1" applyFont="1" applyFill="1" applyBorder="1" applyAlignment="1" applyProtection="1">
      <alignment horizontal="center" wrapText="1"/>
      <protection locked="0"/>
    </xf>
    <xf numFmtId="165" fontId="55" fillId="2" borderId="9" xfId="0" applyNumberFormat="1" applyFont="1" applyFill="1" applyBorder="1" applyAlignment="1">
      <alignment horizontal="center" wrapText="1"/>
    </xf>
    <xf numFmtId="49" fontId="56" fillId="2" borderId="13" xfId="0" applyNumberFormat="1" applyFont="1" applyFill="1" applyBorder="1" applyAlignment="1">
      <alignment horizontal="justify" wrapText="1"/>
    </xf>
    <xf numFmtId="49" fontId="57" fillId="2" borderId="13" xfId="0" applyNumberFormat="1" applyFont="1" applyFill="1" applyBorder="1" applyAlignment="1">
      <alignment horizontal="justify" wrapText="1"/>
    </xf>
    <xf numFmtId="0" fontId="56" fillId="0" borderId="6" xfId="0" applyFont="1" applyBorder="1" applyAlignment="1">
      <alignment horizontal="justify" wrapText="1"/>
    </xf>
    <xf numFmtId="0" fontId="56" fillId="0" borderId="0" xfId="0" applyFont="1" applyBorder="1" applyAlignment="1">
      <alignment horizontal="justify" wrapText="1"/>
    </xf>
    <xf numFmtId="0" fontId="57" fillId="2" borderId="13" xfId="0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>
      <alignment horizontal="justify" wrapText="1"/>
    </xf>
    <xf numFmtId="49" fontId="56" fillId="2" borderId="13" xfId="0" applyNumberFormat="1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 applyProtection="1">
      <alignment horizontal="justify" wrapText="1"/>
      <protection locked="0"/>
    </xf>
    <xf numFmtId="49" fontId="56" fillId="2" borderId="13" xfId="0" applyNumberFormat="1" applyFont="1" applyFill="1" applyBorder="1" applyAlignment="1" applyProtection="1">
      <alignment horizontal="right" wrapText="1"/>
      <protection locked="0"/>
    </xf>
    <xf numFmtId="49" fontId="57" fillId="2" borderId="13" xfId="0" applyNumberFormat="1" applyFont="1" applyFill="1" applyBorder="1" applyAlignment="1" applyProtection="1">
      <alignment horizontal="justify" wrapText="1"/>
      <protection locked="0"/>
    </xf>
    <xf numFmtId="0" fontId="57" fillId="2" borderId="13" xfId="0" applyFont="1" applyFill="1" applyBorder="1" applyAlignment="1">
      <alignment horizontal="justify" wrapText="1"/>
    </xf>
    <xf numFmtId="0" fontId="56" fillId="2" borderId="13" xfId="1" applyFont="1" applyFill="1" applyBorder="1" applyAlignment="1" applyProtection="1">
      <alignment horizontal="justify" wrapText="1"/>
    </xf>
    <xf numFmtId="3" fontId="56" fillId="2" borderId="13" xfId="0" applyNumberFormat="1" applyFont="1" applyFill="1" applyBorder="1" applyAlignment="1">
      <alignment horizontal="justify" wrapText="1"/>
    </xf>
    <xf numFmtId="3" fontId="57" fillId="2" borderId="13" xfId="0" applyNumberFormat="1" applyFont="1" applyFill="1" applyBorder="1" applyAlignment="1">
      <alignment horizontal="justify" wrapText="1"/>
    </xf>
    <xf numFmtId="0" fontId="57" fillId="3" borderId="13" xfId="0" applyFont="1" applyFill="1" applyBorder="1" applyAlignment="1" applyProtection="1">
      <alignment horizontal="justify" wrapText="1"/>
      <protection locked="0"/>
    </xf>
    <xf numFmtId="49" fontId="56" fillId="0" borderId="13" xfId="0" applyNumberFormat="1" applyFont="1" applyFill="1" applyBorder="1" applyAlignment="1">
      <alignment horizontal="justify" wrapText="1"/>
    </xf>
    <xf numFmtId="49" fontId="56" fillId="0" borderId="13" xfId="0" applyNumberFormat="1" applyFont="1" applyFill="1" applyBorder="1" applyAlignment="1" applyProtection="1">
      <alignment horizontal="justify" wrapText="1"/>
      <protection locked="0"/>
    </xf>
    <xf numFmtId="0" fontId="9" fillId="2" borderId="13" xfId="0" applyFont="1" applyFill="1" applyBorder="1" applyAlignment="1" applyProtection="1">
      <alignment wrapText="1"/>
      <protection locked="0"/>
    </xf>
    <xf numFmtId="0" fontId="56" fillId="2" borderId="14" xfId="0" applyFont="1" applyFill="1" applyBorder="1" applyAlignment="1"/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2" xfId="0" applyNumberFormat="1" applyFont="1" applyFill="1" applyBorder="1" applyAlignment="1" applyProtection="1">
      <alignment horizontal="center" wrapText="1"/>
      <protection locked="0"/>
    </xf>
    <xf numFmtId="167" fontId="33" fillId="2" borderId="12" xfId="0" applyNumberFormat="1" applyFont="1" applyFill="1" applyBorder="1" applyAlignment="1">
      <alignment horizontal="center" wrapText="1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34" fillId="2" borderId="22" xfId="0" applyFont="1" applyFill="1" applyBorder="1" applyAlignment="1">
      <alignment horizontal="center" wrapText="1"/>
    </xf>
    <xf numFmtId="0" fontId="34" fillId="2" borderId="21" xfId="0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 applyProtection="1">
      <alignment horizontal="center" wrapText="1"/>
      <protection locked="0"/>
    </xf>
    <xf numFmtId="167" fontId="20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26" xfId="0" applyNumberFormat="1" applyFont="1" applyFill="1" applyBorder="1" applyAlignment="1">
      <alignment horizontal="center" wrapText="1"/>
    </xf>
    <xf numFmtId="167" fontId="33" fillId="2" borderId="27" xfId="0" applyNumberFormat="1" applyFont="1" applyFill="1" applyBorder="1" applyAlignment="1" applyProtection="1">
      <alignment horizontal="center" wrapText="1"/>
      <protection locked="0"/>
    </xf>
    <xf numFmtId="167" fontId="20" fillId="2" borderId="11" xfId="0" applyNumberFormat="1" applyFont="1" applyFill="1" applyBorder="1" applyAlignment="1" applyProtection="1">
      <alignment horizontal="center" wrapText="1"/>
      <protection locked="0"/>
    </xf>
    <xf numFmtId="167" fontId="22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13" xfId="0" applyNumberFormat="1" applyFont="1" applyFill="1" applyBorder="1" applyAlignment="1" applyProtection="1">
      <alignment horizontal="center" wrapText="1"/>
      <protection locked="0"/>
    </xf>
    <xf numFmtId="167" fontId="36" fillId="2" borderId="18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165" fontId="22" fillId="0" borderId="13" xfId="0" applyNumberFormat="1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justify" wrapText="1"/>
    </xf>
    <xf numFmtId="0" fontId="19" fillId="0" borderId="13" xfId="0" applyFont="1" applyBorder="1" applyAlignment="1">
      <alignment horizontal="justify" wrapText="1"/>
    </xf>
    <xf numFmtId="0" fontId="42" fillId="0" borderId="13" xfId="0" applyFont="1" applyBorder="1" applyAlignment="1">
      <alignment horizontal="justify" wrapText="1"/>
    </xf>
    <xf numFmtId="0" fontId="19" fillId="2" borderId="0" xfId="0" applyFont="1" applyFill="1" applyBorder="1" applyAlignment="1">
      <alignment horizontal="justify" wrapText="1"/>
    </xf>
    <xf numFmtId="0" fontId="51" fillId="2" borderId="0" xfId="0" applyFont="1" applyFill="1" applyAlignment="1">
      <alignment wrapText="1"/>
    </xf>
    <xf numFmtId="167" fontId="21" fillId="2" borderId="26" xfId="0" applyNumberFormat="1" applyFont="1" applyFill="1" applyBorder="1" applyAlignment="1">
      <alignment horizontal="center" wrapText="1"/>
    </xf>
    <xf numFmtId="167" fontId="20" fillId="2" borderId="26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wrapText="1"/>
    </xf>
    <xf numFmtId="0" fontId="43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0" fontId="43" fillId="2" borderId="0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165" fontId="2" fillId="2" borderId="7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167" fontId="58" fillId="2" borderId="5" xfId="0" applyNumberFormat="1" applyFont="1" applyFill="1" applyBorder="1" applyAlignment="1" applyProtection="1">
      <alignment horizontal="center" wrapText="1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41"/>
  <sheetViews>
    <sheetView showZeros="0" tabSelected="1" showOutlineSymbols="0" view="pageBreakPreview" zoomScale="90" zoomScaleNormal="80" zoomScaleSheetLayoutView="90" workbookViewId="0">
      <pane xSplit="5" ySplit="7" topLeftCell="I132" activePane="bottomRight" state="frozen"/>
      <selection pane="topRight" activeCell="F1" sqref="F1"/>
      <selection pane="bottomLeft" activeCell="A8" sqref="A8"/>
      <selection pane="bottomRight" activeCell="Q113" sqref="Q113"/>
    </sheetView>
  </sheetViews>
  <sheetFormatPr defaultColWidth="9.140625" defaultRowHeight="12.75" x14ac:dyDescent="0.2"/>
  <cols>
    <col min="1" max="1" width="3.85546875" style="3" customWidth="1"/>
    <col min="2" max="2" width="8" style="100" hidden="1" customWidth="1"/>
    <col min="3" max="3" width="7.140625" style="100" customWidth="1"/>
    <col min="4" max="4" width="7.7109375" style="100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108" customWidth="1"/>
    <col min="12" max="12" width="16" style="8" customWidth="1"/>
    <col min="13" max="13" width="14.28515625" style="8" customWidth="1"/>
    <col min="14" max="15" width="13.28515625" style="8" customWidth="1"/>
    <col min="16" max="16" width="12.28515625" style="109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343" t="s">
        <v>374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10" t="s">
        <v>357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344" t="s">
        <v>0</v>
      </c>
      <c r="B2" s="344" t="s">
        <v>104</v>
      </c>
      <c r="C2" s="344" t="s">
        <v>302</v>
      </c>
      <c r="D2" s="344" t="s">
        <v>48</v>
      </c>
      <c r="E2" s="344" t="s">
        <v>52</v>
      </c>
      <c r="F2" s="345" t="s">
        <v>1</v>
      </c>
      <c r="G2" s="345"/>
      <c r="H2" s="345"/>
      <c r="I2" s="345"/>
      <c r="J2" s="345"/>
      <c r="K2" s="345"/>
      <c r="L2" s="345" t="s">
        <v>2</v>
      </c>
      <c r="M2" s="346"/>
      <c r="N2" s="346"/>
      <c r="O2" s="346"/>
      <c r="P2" s="346"/>
      <c r="Q2" s="346"/>
      <c r="R2" s="345" t="s">
        <v>3</v>
      </c>
      <c r="S2" s="345"/>
      <c r="T2" s="345"/>
      <c r="U2" s="345"/>
      <c r="V2" s="345"/>
      <c r="W2" s="345"/>
    </row>
    <row r="3" spans="1:196" s="2" customFormat="1" ht="12.75" customHeight="1" x14ac:dyDescent="0.2">
      <c r="A3" s="344"/>
      <c r="B3" s="344"/>
      <c r="C3" s="344"/>
      <c r="D3" s="344"/>
      <c r="E3" s="344"/>
      <c r="F3" s="338" t="s">
        <v>184</v>
      </c>
      <c r="G3" s="338" t="s">
        <v>375</v>
      </c>
      <c r="H3" s="338" t="s">
        <v>376</v>
      </c>
      <c r="I3" s="338" t="s">
        <v>4</v>
      </c>
      <c r="J3" s="338" t="s">
        <v>214</v>
      </c>
      <c r="K3" s="342" t="s">
        <v>36</v>
      </c>
      <c r="L3" s="338" t="s">
        <v>184</v>
      </c>
      <c r="M3" s="338" t="s">
        <v>281</v>
      </c>
      <c r="N3" s="338" t="str">
        <f>G3</f>
        <v>затверджено на 01.09.2023</v>
      </c>
      <c r="O3" s="338" t="str">
        <f>H3</f>
        <v>виконано станом на 01.09.2023</v>
      </c>
      <c r="P3" s="338" t="s">
        <v>215</v>
      </c>
      <c r="Q3" s="342" t="s">
        <v>36</v>
      </c>
      <c r="R3" s="338" t="s">
        <v>184</v>
      </c>
      <c r="S3" s="338" t="s">
        <v>281</v>
      </c>
      <c r="T3" s="338" t="str">
        <f>G3</f>
        <v>затверджено на 01.09.2023</v>
      </c>
      <c r="U3" s="338" t="str">
        <f>H3</f>
        <v>виконано станом на 01.09.2023</v>
      </c>
      <c r="V3" s="338" t="s">
        <v>216</v>
      </c>
      <c r="W3" s="342" t="s">
        <v>36</v>
      </c>
    </row>
    <row r="4" spans="1:196" s="2" customFormat="1" ht="53.25" customHeight="1" x14ac:dyDescent="0.2">
      <c r="A4" s="344"/>
      <c r="B4" s="344"/>
      <c r="C4" s="344"/>
      <c r="D4" s="344"/>
      <c r="E4" s="344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</row>
    <row r="5" spans="1:196" s="4" customFormat="1" ht="18.75" customHeight="1" x14ac:dyDescent="0.25">
      <c r="A5" s="149">
        <v>1</v>
      </c>
      <c r="B5" s="149">
        <v>2</v>
      </c>
      <c r="C5" s="149">
        <v>2</v>
      </c>
      <c r="D5" s="149">
        <v>3</v>
      </c>
      <c r="E5" s="149">
        <v>4</v>
      </c>
      <c r="F5" s="149">
        <v>5</v>
      </c>
      <c r="G5" s="149">
        <v>6</v>
      </c>
      <c r="H5" s="149">
        <v>7</v>
      </c>
      <c r="I5" s="149">
        <v>8</v>
      </c>
      <c r="J5" s="149">
        <v>9</v>
      </c>
      <c r="K5" s="149">
        <v>10</v>
      </c>
      <c r="L5" s="149">
        <v>11</v>
      </c>
      <c r="M5" s="149">
        <v>12</v>
      </c>
      <c r="N5" s="149">
        <v>13</v>
      </c>
      <c r="O5" s="149">
        <v>14</v>
      </c>
      <c r="P5" s="149">
        <v>15</v>
      </c>
      <c r="Q5" s="149">
        <v>16</v>
      </c>
      <c r="R5" s="149">
        <v>17</v>
      </c>
      <c r="S5" s="149">
        <v>18</v>
      </c>
      <c r="T5" s="149">
        <v>19</v>
      </c>
      <c r="U5" s="149">
        <v>20</v>
      </c>
      <c r="V5" s="149">
        <v>21</v>
      </c>
      <c r="W5" s="149">
        <v>22</v>
      </c>
    </row>
    <row r="6" spans="1:196" s="1" customFormat="1" ht="29.25" customHeight="1" x14ac:dyDescent="0.3">
      <c r="A6" s="150"/>
      <c r="B6" s="18"/>
      <c r="C6" s="18"/>
      <c r="D6" s="18"/>
      <c r="E6" s="312" t="s">
        <v>5</v>
      </c>
      <c r="F6" s="186">
        <f>SUM(F171)</f>
        <v>964000.39999999991</v>
      </c>
      <c r="G6" s="13">
        <f>SUM(G171)</f>
        <v>694824.79999999993</v>
      </c>
      <c r="H6" s="13">
        <f>SUM(H171)</f>
        <v>619414.29999999993</v>
      </c>
      <c r="I6" s="16">
        <v>1</v>
      </c>
      <c r="J6" s="13">
        <f>H6-G6</f>
        <v>-75410.5</v>
      </c>
      <c r="K6" s="151">
        <f>IFERROR(100%*(H6/G6),"")</f>
        <v>0.89146832410126986</v>
      </c>
      <c r="L6" s="175">
        <f>SUM(L171)</f>
        <v>95834.199999999983</v>
      </c>
      <c r="M6" s="13">
        <f>SUM(M171)</f>
        <v>162363</v>
      </c>
      <c r="N6" s="13">
        <f>SUM(N171)</f>
        <v>155327.19999999998</v>
      </c>
      <c r="O6" s="13">
        <f>SUM(O171)</f>
        <v>100952.19999999998</v>
      </c>
      <c r="P6" s="13">
        <f>O6-N6</f>
        <v>-54375</v>
      </c>
      <c r="Q6" s="188">
        <f>IFERROR(100%*(O6/N6),"")</f>
        <v>0.64993252952477087</v>
      </c>
      <c r="R6" s="193">
        <f>SUM(R171)</f>
        <v>1059834.5999999999</v>
      </c>
      <c r="S6" s="13">
        <f>SUM(S171)</f>
        <v>1126363.4000000001</v>
      </c>
      <c r="T6" s="13">
        <f>SUM(T171)</f>
        <v>850152</v>
      </c>
      <c r="U6" s="13">
        <f>SUM(U171)</f>
        <v>720366.50000000012</v>
      </c>
      <c r="V6" s="13">
        <f>U6-T6</f>
        <v>-129785.49999999988</v>
      </c>
      <c r="W6" s="151">
        <f>IFERROR(100%*(U6/T6),"")</f>
        <v>0.84733847594312561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53" customFormat="1" ht="37.15" customHeight="1" x14ac:dyDescent="0.3">
      <c r="A7" s="152"/>
      <c r="B7" s="50"/>
      <c r="C7" s="50"/>
      <c r="D7" s="50"/>
      <c r="E7" s="170" t="s">
        <v>343</v>
      </c>
      <c r="F7" s="187">
        <f>SUM(F60,F66,F67,F18,F20,F28,F29,F31,F33,F34,F35,F38,F44,F78,F92,F93,F95,F101,F110,F111,F114)</f>
        <v>155001.1</v>
      </c>
      <c r="G7" s="14">
        <f>SUM(G60,G66,G67,G18,G20,G28,G29,G31,G33,G34,G35,G38,G44,G78,G92,G93,G95,G101,G108,G110,G111,G114)</f>
        <v>106918.8</v>
      </c>
      <c r="H7" s="14">
        <f>SUM(H60,H66,H67,H18,H20,H28,H29,H31,H33,H34,H35,H38,H44,H78,H92,H93,H95,H101,H108,H110,H111,H114)</f>
        <v>105252.79999999999</v>
      </c>
      <c r="I7" s="24">
        <f>H7/$H$6</f>
        <v>0.16992310316374679</v>
      </c>
      <c r="J7" s="14">
        <f>H7-G7</f>
        <v>-1666.0000000000146</v>
      </c>
      <c r="K7" s="153">
        <f t="shared" ref="K7:K8" si="0">IFERROR(100%*(H7/G7),"")</f>
        <v>0.9844180817592415</v>
      </c>
      <c r="L7" s="14">
        <f t="shared" ref="L7:O7" si="1">SUM(L60,L66,L67,L18,L20,L28,L29,L31,L33,L34,L35,L38,L44,L78,L92,L93,L95,L101,L108,L110,L111,L114)</f>
        <v>1936</v>
      </c>
      <c r="M7" s="14">
        <f t="shared" si="1"/>
        <v>1936</v>
      </c>
      <c r="N7" s="14">
        <f>SUM(N60,N66,N67,N18,N20,N28,N29,N31,N33,N34,N35,N38,N44,N78,N92,N93,N95,N101,N108,N110,N111,N114)</f>
        <v>1936</v>
      </c>
      <c r="O7" s="14">
        <f t="shared" si="1"/>
        <v>0</v>
      </c>
      <c r="P7" s="14">
        <f t="shared" ref="P7:P70" si="2">O7-N7</f>
        <v>-1936</v>
      </c>
      <c r="Q7" s="189">
        <f t="shared" ref="Q7" si="3">IFERROR(100%*(O7/N7),"")</f>
        <v>0</v>
      </c>
      <c r="R7" s="187">
        <f t="shared" ref="R7:R80" si="4">SUM(F7,L7)</f>
        <v>156937.1</v>
      </c>
      <c r="S7" s="14">
        <f t="shared" ref="S7:S80" si="5">SUM(F7,M7)</f>
        <v>156937.1</v>
      </c>
      <c r="T7" s="14">
        <f>SUM(G7,N7)</f>
        <v>108854.8</v>
      </c>
      <c r="U7" s="14">
        <f>SUM(H7,O7)</f>
        <v>105252.79999999999</v>
      </c>
      <c r="V7" s="14">
        <f t="shared" ref="V7:V80" si="6">U7-T7</f>
        <v>-3602.0000000000146</v>
      </c>
      <c r="W7" s="153">
        <f t="shared" ref="W7:W68" si="7">IFERROR(100%*(U7/T7),"")</f>
        <v>0.9669100489826814</v>
      </c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</row>
    <row r="8" spans="1:196" s="1" customFormat="1" ht="27.75" customHeight="1" x14ac:dyDescent="0.3">
      <c r="A8" s="154"/>
      <c r="B8" s="54"/>
      <c r="C8" s="54"/>
      <c r="D8" s="54"/>
      <c r="E8" s="171" t="s">
        <v>38</v>
      </c>
      <c r="F8" s="21">
        <f>SUM(F74,F69,F49,F36,F9)</f>
        <v>520836.70000000007</v>
      </c>
      <c r="G8" s="143">
        <f>SUM(G74,G69,G49,G36,G9)</f>
        <v>364229.5</v>
      </c>
      <c r="H8" s="14">
        <f>SUM(H74,H69,H49,H36,H9)</f>
        <v>315827.10000000003</v>
      </c>
      <c r="I8" s="24">
        <f t="shared" ref="I8:I80" si="8">H8/$H$6</f>
        <v>0.50988022071818506</v>
      </c>
      <c r="J8" s="14">
        <f t="shared" ref="J8:J71" si="9">H8-G8</f>
        <v>-48402.399999999965</v>
      </c>
      <c r="K8" s="153">
        <f t="shared" si="0"/>
        <v>0.86711015994036733</v>
      </c>
      <c r="L8" s="142">
        <f>SUM(L74,L69,L49,L36,L9)</f>
        <v>23500.3</v>
      </c>
      <c r="M8" s="143">
        <f>SUM(M74,M69,M49,M36,M9)</f>
        <v>88724.3</v>
      </c>
      <c r="N8" s="14">
        <f>SUM(N74,N69,N49,N36,N9)</f>
        <v>85803.999999999985</v>
      </c>
      <c r="O8" s="14">
        <f>SUM(O74,O69,O49,O36,O9)</f>
        <v>74152.599999999991</v>
      </c>
      <c r="P8" s="14">
        <f t="shared" si="2"/>
        <v>-11651.399999999994</v>
      </c>
      <c r="Q8" s="189">
        <f t="shared" ref="Q8:Q68" si="10">IFERROR(100%*(O8/N8),"")</f>
        <v>0.86420912777959069</v>
      </c>
      <c r="R8" s="187">
        <f t="shared" si="4"/>
        <v>544337.00000000012</v>
      </c>
      <c r="S8" s="14">
        <f t="shared" si="5"/>
        <v>609561.00000000012</v>
      </c>
      <c r="T8" s="14">
        <f t="shared" ref="T8:U80" si="11">SUM(G8,N8)</f>
        <v>450033.5</v>
      </c>
      <c r="U8" s="14">
        <f t="shared" ref="U8:U9" si="12">SUM(H8,O8)</f>
        <v>389979.7</v>
      </c>
      <c r="V8" s="14">
        <f t="shared" si="6"/>
        <v>-60053.799999999988</v>
      </c>
      <c r="W8" s="153">
        <f t="shared" si="7"/>
        <v>0.86655704519774646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52">
        <v>1</v>
      </c>
      <c r="B9" s="50" t="s">
        <v>13</v>
      </c>
      <c r="C9" s="50" t="s">
        <v>53</v>
      </c>
      <c r="D9" s="50"/>
      <c r="E9" s="170" t="s">
        <v>303</v>
      </c>
      <c r="F9" s="187">
        <f>F10+F11+F18+F19+F21+F24+F25+F26+F27+F29+F30+F32+F33+F34+F35</f>
        <v>434546.60000000009</v>
      </c>
      <c r="G9" s="14">
        <f>G10+G11+G18+G19+G21+G24+G25+G26+G27+G29+G30+G32+G33+G34+G35</f>
        <v>301567.59999999998</v>
      </c>
      <c r="H9" s="14">
        <f>H10+H11+H18+H19+H21+H24+H25+H26+H27+H29+H30+H32+H33+H34+H35</f>
        <v>265219.10000000003</v>
      </c>
      <c r="I9" s="24">
        <f t="shared" si="8"/>
        <v>0.42817723129737245</v>
      </c>
      <c r="J9" s="14">
        <f t="shared" si="9"/>
        <v>-36348.499999999942</v>
      </c>
      <c r="K9" s="153">
        <f>IFERROR(100%*(H9/G9),"")</f>
        <v>0.87946815241425158</v>
      </c>
      <c r="L9" s="14">
        <f>L10+L11+L18+L19+L21+L24+L25+L26+L27+L29+L30+L32+L33+L34+L35</f>
        <v>10897.7</v>
      </c>
      <c r="M9" s="14">
        <f>M10+M11+M18+M19+M21+M24+M25+M26+M27+M29+M30+M32+M33+M34+M35</f>
        <v>74784</v>
      </c>
      <c r="N9" s="14">
        <f>N10+N11+N18+N19+N21+N24+N25+N26+N27+N29+N30+N32+N33+N34+N35</f>
        <v>72071.799999999988</v>
      </c>
      <c r="O9" s="14">
        <f>O10+O11+O18+O19+O21+O24+O25+O26+O27+O29+O30+O32+O33+O34+O35</f>
        <v>68103.999999999985</v>
      </c>
      <c r="P9" s="14">
        <f t="shared" si="2"/>
        <v>-3967.8000000000029</v>
      </c>
      <c r="Q9" s="189">
        <f t="shared" si="10"/>
        <v>0.94494656717329106</v>
      </c>
      <c r="R9" s="187">
        <f t="shared" ref="R9" si="13">SUM(F9,L9)</f>
        <v>445444.3000000001</v>
      </c>
      <c r="S9" s="14">
        <f t="shared" ref="S9" si="14">SUM(F9,M9)</f>
        <v>509330.60000000009</v>
      </c>
      <c r="T9" s="14">
        <f t="shared" ref="T9" si="15">SUM(G9,N9)</f>
        <v>373639.39999999997</v>
      </c>
      <c r="U9" s="14">
        <f t="shared" si="12"/>
        <v>333323.10000000003</v>
      </c>
      <c r="V9" s="14">
        <f t="shared" si="6"/>
        <v>-40316.29999999993</v>
      </c>
      <c r="W9" s="153">
        <f t="shared" si="7"/>
        <v>0.89209837078209653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54"/>
      <c r="B10" s="55">
        <v>70101</v>
      </c>
      <c r="C10" s="208">
        <v>1010</v>
      </c>
      <c r="D10" s="209" t="s">
        <v>54</v>
      </c>
      <c r="E10" s="291" t="s">
        <v>126</v>
      </c>
      <c r="F10" s="22">
        <v>136142.70000000001</v>
      </c>
      <c r="G10" s="17">
        <v>92632.6</v>
      </c>
      <c r="H10" s="17">
        <v>76460.800000000003</v>
      </c>
      <c r="I10" s="19">
        <f t="shared" si="8"/>
        <v>0.12344048240410338</v>
      </c>
      <c r="J10" s="15">
        <f t="shared" si="9"/>
        <v>-16171.800000000003</v>
      </c>
      <c r="K10" s="155">
        <f t="shared" ref="K10:K71" si="16">IFERROR(100%*(H10/G10),"")</f>
        <v>0.82541999252962783</v>
      </c>
      <c r="L10" s="176">
        <v>3653.8</v>
      </c>
      <c r="M10" s="15">
        <v>3993.7</v>
      </c>
      <c r="N10" s="15">
        <v>1892.5</v>
      </c>
      <c r="O10" s="15">
        <v>1892.4</v>
      </c>
      <c r="P10" s="15">
        <f t="shared" si="2"/>
        <v>-9.9999999999909051E-2</v>
      </c>
      <c r="Q10" s="190">
        <f t="shared" si="10"/>
        <v>0.99994715984147953</v>
      </c>
      <c r="R10" s="194">
        <f t="shared" si="4"/>
        <v>139796.5</v>
      </c>
      <c r="S10" s="15">
        <f t="shared" si="5"/>
        <v>140136.40000000002</v>
      </c>
      <c r="T10" s="15">
        <f>SUM(G10,N10)</f>
        <v>94525.1</v>
      </c>
      <c r="U10" s="15">
        <f>SUM(H10,O10)</f>
        <v>78353.2</v>
      </c>
      <c r="V10" s="15">
        <f t="shared" si="6"/>
        <v>-16171.900000000009</v>
      </c>
      <c r="W10" s="155">
        <f t="shared" si="7"/>
        <v>0.82891422489899502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247" customFormat="1" ht="42.75" customHeight="1" x14ac:dyDescent="0.3">
      <c r="A11" s="243"/>
      <c r="B11" s="212" t="s">
        <v>22</v>
      </c>
      <c r="C11" s="211">
        <v>1021</v>
      </c>
      <c r="D11" s="212" t="s">
        <v>55</v>
      </c>
      <c r="E11" s="291" t="s">
        <v>329</v>
      </c>
      <c r="F11" s="22">
        <v>114624.7</v>
      </c>
      <c r="G11" s="17">
        <v>82476.3</v>
      </c>
      <c r="H11" s="17">
        <v>66341</v>
      </c>
      <c r="I11" s="19">
        <f t="shared" si="8"/>
        <v>0.10710279049095252</v>
      </c>
      <c r="J11" s="15">
        <f t="shared" si="9"/>
        <v>-16135.300000000003</v>
      </c>
      <c r="K11" s="155">
        <f t="shared" si="16"/>
        <v>0.80436440528976205</v>
      </c>
      <c r="L11" s="176">
        <v>6964.3</v>
      </c>
      <c r="M11" s="15">
        <v>70506.3</v>
      </c>
      <c r="N11" s="15">
        <v>70026.899999999994</v>
      </c>
      <c r="O11" s="15">
        <v>66059.199999999997</v>
      </c>
      <c r="P11" s="15">
        <f t="shared" si="2"/>
        <v>-3967.6999999999971</v>
      </c>
      <c r="Q11" s="190">
        <f t="shared" si="10"/>
        <v>0.94334034492459329</v>
      </c>
      <c r="R11" s="194">
        <f t="shared" si="4"/>
        <v>121589</v>
      </c>
      <c r="S11" s="15">
        <f t="shared" si="5"/>
        <v>185131</v>
      </c>
      <c r="T11" s="15">
        <f t="shared" si="11"/>
        <v>152503.20000000001</v>
      </c>
      <c r="U11" s="15">
        <f t="shared" ref="U11:U72" si="17">SUM(H11,O11)</f>
        <v>132400.20000000001</v>
      </c>
      <c r="V11" s="15">
        <f t="shared" si="6"/>
        <v>-20103</v>
      </c>
      <c r="W11" s="155">
        <f t="shared" si="7"/>
        <v>0.86817981524322119</v>
      </c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245"/>
      <c r="BK11" s="245"/>
      <c r="BL11" s="245"/>
      <c r="BM11" s="245"/>
      <c r="BN11" s="245"/>
      <c r="BO11" s="245"/>
      <c r="BP11" s="245"/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  <c r="CA11" s="245"/>
      <c r="CB11" s="245"/>
      <c r="CC11" s="245"/>
      <c r="CD11" s="245"/>
      <c r="CE11" s="245"/>
      <c r="CF11" s="245"/>
      <c r="CG11" s="245"/>
      <c r="CH11" s="245"/>
      <c r="CI11" s="245"/>
      <c r="CJ11" s="245"/>
      <c r="CK11" s="245"/>
      <c r="CL11" s="245"/>
      <c r="CM11" s="245"/>
      <c r="CN11" s="245"/>
      <c r="CO11" s="245"/>
      <c r="CP11" s="245"/>
      <c r="CQ11" s="245"/>
      <c r="CR11" s="245"/>
      <c r="CS11" s="245"/>
      <c r="CT11" s="245"/>
      <c r="CU11" s="245"/>
      <c r="CV11" s="245"/>
      <c r="CW11" s="245"/>
      <c r="CX11" s="245"/>
      <c r="CY11" s="245"/>
      <c r="CZ11" s="245"/>
      <c r="DA11" s="245"/>
      <c r="DB11" s="245"/>
      <c r="DC11" s="245"/>
      <c r="DD11" s="245"/>
      <c r="DE11" s="245"/>
      <c r="DF11" s="245"/>
      <c r="DG11" s="245"/>
      <c r="DH11" s="245"/>
      <c r="DI11" s="245"/>
      <c r="DJ11" s="245"/>
      <c r="DK11" s="245"/>
      <c r="DL11" s="245"/>
      <c r="DM11" s="245"/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6"/>
      <c r="GF11" s="246"/>
      <c r="GG11" s="246"/>
      <c r="GH11" s="246"/>
      <c r="GI11" s="246"/>
      <c r="GJ11" s="246"/>
      <c r="GK11" s="246"/>
      <c r="GL11" s="246"/>
      <c r="GM11" s="246"/>
      <c r="GN11" s="246"/>
    </row>
    <row r="12" spans="1:196" s="247" customFormat="1" ht="67.150000000000006" hidden="1" customHeight="1" x14ac:dyDescent="0.3">
      <c r="A12" s="243"/>
      <c r="B12" s="212"/>
      <c r="C12" s="211"/>
      <c r="D12" s="212"/>
      <c r="E12" s="292" t="s">
        <v>213</v>
      </c>
      <c r="F12" s="22"/>
      <c r="G12" s="17"/>
      <c r="H12" s="17"/>
      <c r="I12" s="19">
        <f t="shared" si="8"/>
        <v>0</v>
      </c>
      <c r="J12" s="15">
        <f t="shared" si="9"/>
        <v>0</v>
      </c>
      <c r="K12" s="155" t="str">
        <f t="shared" si="16"/>
        <v/>
      </c>
      <c r="L12" s="176"/>
      <c r="M12" s="15"/>
      <c r="N12" s="15"/>
      <c r="O12" s="15"/>
      <c r="P12" s="14">
        <f t="shared" si="2"/>
        <v>0</v>
      </c>
      <c r="Q12" s="190" t="str">
        <f t="shared" si="10"/>
        <v/>
      </c>
      <c r="R12" s="194">
        <f t="shared" si="4"/>
        <v>0</v>
      </c>
      <c r="S12" s="15">
        <f t="shared" si="5"/>
        <v>0</v>
      </c>
      <c r="T12" s="15">
        <f t="shared" si="11"/>
        <v>0</v>
      </c>
      <c r="U12" s="15">
        <f t="shared" si="17"/>
        <v>0</v>
      </c>
      <c r="V12" s="15">
        <f t="shared" si="6"/>
        <v>0</v>
      </c>
      <c r="W12" s="155" t="str">
        <f t="shared" si="7"/>
        <v/>
      </c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  <c r="CS12" s="245"/>
      <c r="CT12" s="245"/>
      <c r="CU12" s="245"/>
      <c r="CV12" s="245"/>
      <c r="CW12" s="245"/>
      <c r="CX12" s="245"/>
      <c r="CY12" s="245"/>
      <c r="CZ12" s="245"/>
      <c r="DA12" s="245"/>
      <c r="DB12" s="245"/>
      <c r="DC12" s="245"/>
      <c r="DD12" s="245"/>
      <c r="DE12" s="245"/>
      <c r="DF12" s="245"/>
      <c r="DG12" s="245"/>
      <c r="DH12" s="245"/>
      <c r="DI12" s="245"/>
      <c r="DJ12" s="245"/>
      <c r="DK12" s="245"/>
      <c r="DL12" s="245"/>
      <c r="DM12" s="245"/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5"/>
      <c r="FF12" s="245"/>
      <c r="FG12" s="245"/>
      <c r="FH12" s="245"/>
      <c r="FI12" s="245"/>
      <c r="FJ12" s="245"/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45"/>
      <c r="FV12" s="245"/>
      <c r="FW12" s="245"/>
      <c r="FX12" s="245"/>
      <c r="FY12" s="245"/>
      <c r="FZ12" s="245"/>
      <c r="GA12" s="245"/>
      <c r="GB12" s="245"/>
      <c r="GC12" s="245"/>
      <c r="GD12" s="245"/>
      <c r="GE12" s="246"/>
      <c r="GF12" s="246"/>
      <c r="GG12" s="246"/>
      <c r="GH12" s="246"/>
      <c r="GI12" s="246"/>
      <c r="GJ12" s="246"/>
      <c r="GK12" s="246"/>
      <c r="GL12" s="246"/>
      <c r="GM12" s="246"/>
      <c r="GN12" s="246"/>
    </row>
    <row r="13" spans="1:196" s="247" customFormat="1" ht="81.599999999999994" hidden="1" customHeight="1" x14ac:dyDescent="0.3">
      <c r="A13" s="243"/>
      <c r="B13" s="212"/>
      <c r="C13" s="211"/>
      <c r="D13" s="212"/>
      <c r="E13" s="292" t="s">
        <v>212</v>
      </c>
      <c r="F13" s="22"/>
      <c r="G13" s="17"/>
      <c r="H13" s="17"/>
      <c r="I13" s="19">
        <f t="shared" si="8"/>
        <v>0</v>
      </c>
      <c r="J13" s="15">
        <f t="shared" si="9"/>
        <v>0</v>
      </c>
      <c r="K13" s="155" t="str">
        <f t="shared" si="16"/>
        <v/>
      </c>
      <c r="L13" s="176"/>
      <c r="M13" s="15"/>
      <c r="N13" s="15"/>
      <c r="O13" s="15"/>
      <c r="P13" s="14">
        <f t="shared" si="2"/>
        <v>0</v>
      </c>
      <c r="Q13" s="190" t="str">
        <f t="shared" si="10"/>
        <v/>
      </c>
      <c r="R13" s="194">
        <f t="shared" si="4"/>
        <v>0</v>
      </c>
      <c r="S13" s="15">
        <f t="shared" si="5"/>
        <v>0</v>
      </c>
      <c r="T13" s="15">
        <f t="shared" si="11"/>
        <v>0</v>
      </c>
      <c r="U13" s="15">
        <f t="shared" si="17"/>
        <v>0</v>
      </c>
      <c r="V13" s="15">
        <f t="shared" si="6"/>
        <v>0</v>
      </c>
      <c r="W13" s="155" t="str">
        <f t="shared" si="7"/>
        <v/>
      </c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5"/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/>
      <c r="DF13" s="245"/>
      <c r="DG13" s="245"/>
      <c r="DH13" s="245"/>
      <c r="DI13" s="245"/>
      <c r="DJ13" s="245"/>
      <c r="DK13" s="245"/>
      <c r="DL13" s="245"/>
      <c r="DM13" s="245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6"/>
      <c r="GF13" s="246"/>
      <c r="GG13" s="246"/>
      <c r="GH13" s="246"/>
      <c r="GI13" s="246"/>
      <c r="GJ13" s="246"/>
      <c r="GK13" s="246"/>
      <c r="GL13" s="246"/>
      <c r="GM13" s="246"/>
      <c r="GN13" s="246"/>
    </row>
    <row r="14" spans="1:196" s="251" customFormat="1" ht="66" hidden="1" customHeight="1" x14ac:dyDescent="0.3">
      <c r="A14" s="248"/>
      <c r="B14" s="212"/>
      <c r="C14" s="211"/>
      <c r="D14" s="212"/>
      <c r="E14" s="292" t="s">
        <v>193</v>
      </c>
      <c r="F14" s="23"/>
      <c r="G14" s="48"/>
      <c r="H14" s="48"/>
      <c r="I14" s="19">
        <f t="shared" si="8"/>
        <v>0</v>
      </c>
      <c r="J14" s="15">
        <f t="shared" si="9"/>
        <v>0</v>
      </c>
      <c r="K14" s="155" t="str">
        <f t="shared" si="16"/>
        <v/>
      </c>
      <c r="L14" s="227"/>
      <c r="M14" s="228"/>
      <c r="N14" s="228"/>
      <c r="O14" s="228"/>
      <c r="P14" s="14">
        <f t="shared" si="2"/>
        <v>0</v>
      </c>
      <c r="Q14" s="190" t="str">
        <f t="shared" si="10"/>
        <v/>
      </c>
      <c r="R14" s="194">
        <f t="shared" si="4"/>
        <v>0</v>
      </c>
      <c r="S14" s="15">
        <f t="shared" si="5"/>
        <v>0</v>
      </c>
      <c r="T14" s="15">
        <f t="shared" si="11"/>
        <v>0</v>
      </c>
      <c r="U14" s="15">
        <f t="shared" si="17"/>
        <v>0</v>
      </c>
      <c r="V14" s="15">
        <f t="shared" si="6"/>
        <v>0</v>
      </c>
      <c r="W14" s="155" t="str">
        <f t="shared" si="7"/>
        <v/>
      </c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50"/>
      <c r="GF14" s="250"/>
      <c r="GG14" s="250"/>
      <c r="GH14" s="250"/>
      <c r="GI14" s="250"/>
      <c r="GJ14" s="250"/>
      <c r="GK14" s="250"/>
      <c r="GL14" s="250"/>
      <c r="GM14" s="250"/>
      <c r="GN14" s="250"/>
    </row>
    <row r="15" spans="1:196" s="251" customFormat="1" ht="81" hidden="1" customHeight="1" x14ac:dyDescent="0.3">
      <c r="A15" s="248"/>
      <c r="B15" s="212"/>
      <c r="C15" s="211"/>
      <c r="D15" s="212"/>
      <c r="E15" s="292" t="s">
        <v>209</v>
      </c>
      <c r="F15" s="229"/>
      <c r="G15" s="228"/>
      <c r="H15" s="48"/>
      <c r="I15" s="19">
        <f t="shared" si="8"/>
        <v>0</v>
      </c>
      <c r="J15" s="15">
        <f t="shared" si="9"/>
        <v>0</v>
      </c>
      <c r="K15" s="155" t="str">
        <f t="shared" si="16"/>
        <v/>
      </c>
      <c r="L15" s="230"/>
      <c r="M15" s="48"/>
      <c r="N15" s="48"/>
      <c r="O15" s="48"/>
      <c r="P15" s="14">
        <f t="shared" si="2"/>
        <v>0</v>
      </c>
      <c r="Q15" s="190" t="str">
        <f t="shared" si="10"/>
        <v/>
      </c>
      <c r="R15" s="231">
        <f t="shared" si="4"/>
        <v>0</v>
      </c>
      <c r="S15" s="48">
        <f t="shared" si="5"/>
        <v>0</v>
      </c>
      <c r="T15" s="48">
        <f t="shared" si="11"/>
        <v>0</v>
      </c>
      <c r="U15" s="15">
        <f t="shared" si="17"/>
        <v>0</v>
      </c>
      <c r="V15" s="15">
        <f t="shared" si="6"/>
        <v>0</v>
      </c>
      <c r="W15" s="155" t="str">
        <f t="shared" si="7"/>
        <v/>
      </c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50"/>
      <c r="GF15" s="250"/>
      <c r="GG15" s="250"/>
      <c r="GH15" s="250"/>
      <c r="GI15" s="250"/>
      <c r="GJ15" s="250"/>
      <c r="GK15" s="250"/>
      <c r="GL15" s="250"/>
      <c r="GM15" s="250"/>
      <c r="GN15" s="250"/>
    </row>
    <row r="16" spans="1:196" s="251" customFormat="1" ht="81.599999999999994" hidden="1" customHeight="1" x14ac:dyDescent="0.3">
      <c r="A16" s="248"/>
      <c r="B16" s="212"/>
      <c r="C16" s="211"/>
      <c r="D16" s="212"/>
      <c r="E16" s="292" t="s">
        <v>208</v>
      </c>
      <c r="F16" s="232"/>
      <c r="G16" s="228"/>
      <c r="H16" s="228"/>
      <c r="I16" s="40">
        <f t="shared" si="8"/>
        <v>0</v>
      </c>
      <c r="J16" s="15">
        <f t="shared" si="9"/>
        <v>0</v>
      </c>
      <c r="K16" s="155" t="str">
        <f t="shared" si="16"/>
        <v/>
      </c>
      <c r="L16" s="230"/>
      <c r="M16" s="48"/>
      <c r="N16" s="48"/>
      <c r="O16" s="48"/>
      <c r="P16" s="14">
        <f t="shared" si="2"/>
        <v>0</v>
      </c>
      <c r="Q16" s="190" t="str">
        <f t="shared" si="10"/>
        <v/>
      </c>
      <c r="R16" s="231">
        <f t="shared" si="4"/>
        <v>0</v>
      </c>
      <c r="S16" s="48">
        <f t="shared" si="5"/>
        <v>0</v>
      </c>
      <c r="T16" s="48">
        <f t="shared" si="11"/>
        <v>0</v>
      </c>
      <c r="U16" s="15">
        <f t="shared" si="17"/>
        <v>0</v>
      </c>
      <c r="V16" s="15">
        <f t="shared" si="6"/>
        <v>0</v>
      </c>
      <c r="W16" s="155" t="str">
        <f t="shared" si="7"/>
        <v/>
      </c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50"/>
      <c r="GF16" s="250"/>
      <c r="GG16" s="250"/>
      <c r="GH16" s="250"/>
      <c r="GI16" s="250"/>
      <c r="GJ16" s="250"/>
      <c r="GK16" s="250"/>
      <c r="GL16" s="250"/>
      <c r="GM16" s="250"/>
      <c r="GN16" s="250"/>
    </row>
    <row r="17" spans="1:196" s="251" customFormat="1" ht="78" hidden="1" customHeight="1" x14ac:dyDescent="0.3">
      <c r="A17" s="248"/>
      <c r="B17" s="212"/>
      <c r="C17" s="211"/>
      <c r="D17" s="212"/>
      <c r="E17" s="292" t="s">
        <v>243</v>
      </c>
      <c r="F17" s="23"/>
      <c r="G17" s="15"/>
      <c r="H17" s="15"/>
      <c r="I17" s="19">
        <f t="shared" si="8"/>
        <v>0</v>
      </c>
      <c r="J17" s="15">
        <f t="shared" si="9"/>
        <v>0</v>
      </c>
      <c r="K17" s="155" t="str">
        <f t="shared" si="16"/>
        <v/>
      </c>
      <c r="L17" s="230"/>
      <c r="M17" s="48"/>
      <c r="N17" s="48"/>
      <c r="O17" s="48"/>
      <c r="P17" s="14">
        <f t="shared" si="2"/>
        <v>0</v>
      </c>
      <c r="Q17" s="190" t="str">
        <f t="shared" si="10"/>
        <v/>
      </c>
      <c r="R17" s="194">
        <f t="shared" si="4"/>
        <v>0</v>
      </c>
      <c r="S17" s="15">
        <f t="shared" si="5"/>
        <v>0</v>
      </c>
      <c r="T17" s="15">
        <f t="shared" si="11"/>
        <v>0</v>
      </c>
      <c r="U17" s="15">
        <f t="shared" si="17"/>
        <v>0</v>
      </c>
      <c r="V17" s="15">
        <f t="shared" si="6"/>
        <v>0</v>
      </c>
      <c r="W17" s="155" t="str">
        <f t="shared" si="7"/>
        <v/>
      </c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50"/>
      <c r="GF17" s="250"/>
      <c r="GG17" s="250"/>
      <c r="GH17" s="250"/>
      <c r="GI17" s="250"/>
      <c r="GJ17" s="250"/>
      <c r="GK17" s="250"/>
      <c r="GL17" s="250"/>
      <c r="GM17" s="250"/>
      <c r="GN17" s="250"/>
    </row>
    <row r="18" spans="1:196" s="247" customFormat="1" ht="58.5" customHeight="1" x14ac:dyDescent="0.3">
      <c r="A18" s="243"/>
      <c r="B18" s="212" t="s">
        <v>22</v>
      </c>
      <c r="C18" s="211">
        <v>1031</v>
      </c>
      <c r="D18" s="212" t="s">
        <v>55</v>
      </c>
      <c r="E18" s="291" t="s">
        <v>330</v>
      </c>
      <c r="F18" s="22">
        <v>152205.9</v>
      </c>
      <c r="G18" s="17">
        <v>104935.6</v>
      </c>
      <c r="H18" s="17">
        <v>103702.2</v>
      </c>
      <c r="I18" s="19">
        <f t="shared" si="8"/>
        <v>0.16741977058004637</v>
      </c>
      <c r="J18" s="15">
        <f t="shared" si="9"/>
        <v>-1233.4000000000087</v>
      </c>
      <c r="K18" s="155">
        <f t="shared" si="16"/>
        <v>0.98824612428956415</v>
      </c>
      <c r="L18" s="176"/>
      <c r="M18" s="15"/>
      <c r="N18" s="15"/>
      <c r="O18" s="15"/>
      <c r="P18" s="14">
        <f t="shared" si="2"/>
        <v>0</v>
      </c>
      <c r="Q18" s="190" t="str">
        <f t="shared" si="10"/>
        <v/>
      </c>
      <c r="R18" s="194">
        <f t="shared" si="4"/>
        <v>152205.9</v>
      </c>
      <c r="S18" s="15">
        <f t="shared" si="5"/>
        <v>152205.9</v>
      </c>
      <c r="T18" s="15">
        <f t="shared" si="11"/>
        <v>104935.6</v>
      </c>
      <c r="U18" s="15">
        <f t="shared" si="17"/>
        <v>103702.2</v>
      </c>
      <c r="V18" s="15">
        <f t="shared" si="6"/>
        <v>-1233.4000000000087</v>
      </c>
      <c r="W18" s="155">
        <f t="shared" si="7"/>
        <v>0.98824612428956415</v>
      </c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  <c r="CS18" s="245"/>
      <c r="CT18" s="245"/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5"/>
      <c r="DF18" s="245"/>
      <c r="DG18" s="245"/>
      <c r="DH18" s="245"/>
      <c r="DI18" s="245"/>
      <c r="DJ18" s="245"/>
      <c r="DK18" s="245"/>
      <c r="DL18" s="245"/>
      <c r="DM18" s="245"/>
      <c r="DN18" s="245"/>
      <c r="DO18" s="245"/>
      <c r="DP18" s="245"/>
      <c r="DQ18" s="245"/>
      <c r="DR18" s="245"/>
      <c r="DS18" s="245"/>
      <c r="DT18" s="245"/>
      <c r="DU18" s="245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</row>
    <row r="19" spans="1:196" ht="136.9" hidden="1" customHeight="1" x14ac:dyDescent="0.3">
      <c r="A19" s="154"/>
      <c r="B19" s="61" t="s">
        <v>22</v>
      </c>
      <c r="C19" s="62">
        <v>1060</v>
      </c>
      <c r="D19" s="61"/>
      <c r="E19" s="293" t="s">
        <v>252</v>
      </c>
      <c r="F19" s="22"/>
      <c r="G19" s="17"/>
      <c r="H19" s="17"/>
      <c r="I19" s="19">
        <f t="shared" ref="I19" si="18">H19/$H$6</f>
        <v>0</v>
      </c>
      <c r="J19" s="15">
        <f t="shared" si="9"/>
        <v>0</v>
      </c>
      <c r="K19" s="155" t="str">
        <f t="shared" si="16"/>
        <v/>
      </c>
      <c r="L19" s="176"/>
      <c r="M19" s="15"/>
      <c r="N19" s="15"/>
      <c r="O19" s="15"/>
      <c r="P19" s="14">
        <f t="shared" si="2"/>
        <v>0</v>
      </c>
      <c r="Q19" s="190" t="str">
        <f t="shared" si="10"/>
        <v/>
      </c>
      <c r="R19" s="194">
        <f t="shared" ref="R19" si="19">SUM(F19,L19)</f>
        <v>0</v>
      </c>
      <c r="S19" s="15">
        <f t="shared" ref="S19" si="20">SUM(F19,M19)</f>
        <v>0</v>
      </c>
      <c r="T19" s="15">
        <f t="shared" ref="T19" si="21">SUM(G19,N19)</f>
        <v>0</v>
      </c>
      <c r="U19" s="15">
        <f t="shared" si="17"/>
        <v>0</v>
      </c>
      <c r="V19" s="15">
        <f t="shared" ref="V19" si="22">U19-T19</f>
        <v>0</v>
      </c>
      <c r="W19" s="155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60" customFormat="1" ht="37.9" hidden="1" customHeight="1" x14ac:dyDescent="0.3">
      <c r="A20" s="156"/>
      <c r="B20" s="63" t="s">
        <v>22</v>
      </c>
      <c r="C20" s="64">
        <v>1061</v>
      </c>
      <c r="D20" s="63" t="s">
        <v>55</v>
      </c>
      <c r="E20" s="294" t="s">
        <v>253</v>
      </c>
      <c r="F20" s="25"/>
      <c r="G20" s="26"/>
      <c r="H20" s="26"/>
      <c r="I20" s="41">
        <f t="shared" ref="I20" si="23">H20/$H$6</f>
        <v>0</v>
      </c>
      <c r="J20" s="15">
        <f t="shared" si="9"/>
        <v>0</v>
      </c>
      <c r="K20" s="155" t="str">
        <f t="shared" si="16"/>
        <v/>
      </c>
      <c r="L20" s="177"/>
      <c r="M20" s="28"/>
      <c r="N20" s="28"/>
      <c r="O20" s="28"/>
      <c r="P20" s="14">
        <f t="shared" si="2"/>
        <v>0</v>
      </c>
      <c r="Q20" s="190" t="str">
        <f t="shared" si="10"/>
        <v/>
      </c>
      <c r="R20" s="195">
        <f t="shared" ref="R20" si="24">SUM(F20,L20)</f>
        <v>0</v>
      </c>
      <c r="S20" s="28">
        <f t="shared" ref="S20" si="25">SUM(F20,M20)</f>
        <v>0</v>
      </c>
      <c r="T20" s="28">
        <f t="shared" ref="T20" si="26">SUM(G20,N20)</f>
        <v>0</v>
      </c>
      <c r="U20" s="15">
        <f t="shared" si="17"/>
        <v>0</v>
      </c>
      <c r="V20" s="28">
        <f t="shared" ref="V20" si="27">U20-T20</f>
        <v>0</v>
      </c>
      <c r="W20" s="155" t="str">
        <f t="shared" si="7"/>
        <v/>
      </c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9"/>
      <c r="GF20" s="59"/>
      <c r="GG20" s="59"/>
      <c r="GH20" s="59"/>
      <c r="GI20" s="59"/>
      <c r="GJ20" s="59"/>
      <c r="GK20" s="59"/>
      <c r="GL20" s="59"/>
      <c r="GM20" s="59"/>
      <c r="GN20" s="59"/>
    </row>
    <row r="21" spans="1:196" ht="39.75" customHeight="1" x14ac:dyDescent="0.3">
      <c r="A21" s="154"/>
      <c r="B21" s="61" t="s">
        <v>23</v>
      </c>
      <c r="C21" s="211">
        <v>1070</v>
      </c>
      <c r="D21" s="212" t="s">
        <v>59</v>
      </c>
      <c r="E21" s="291" t="s">
        <v>223</v>
      </c>
      <c r="F21" s="22">
        <v>6874.2</v>
      </c>
      <c r="G21" s="17">
        <v>4589.8999999999996</v>
      </c>
      <c r="H21" s="17">
        <v>3381.7</v>
      </c>
      <c r="I21" s="19">
        <f t="shared" si="8"/>
        <v>5.4595123167159691E-3</v>
      </c>
      <c r="J21" s="15">
        <f t="shared" si="9"/>
        <v>-1208.1999999999998</v>
      </c>
      <c r="K21" s="155">
        <f t="shared" si="16"/>
        <v>0.73676986426719537</v>
      </c>
      <c r="L21" s="176"/>
      <c r="M21" s="15"/>
      <c r="N21" s="15"/>
      <c r="O21" s="15"/>
      <c r="P21" s="14">
        <f t="shared" si="2"/>
        <v>0</v>
      </c>
      <c r="Q21" s="190" t="str">
        <f t="shared" si="10"/>
        <v/>
      </c>
      <c r="R21" s="194">
        <f t="shared" si="4"/>
        <v>6874.2</v>
      </c>
      <c r="S21" s="15">
        <f t="shared" si="5"/>
        <v>6874.2</v>
      </c>
      <c r="T21" s="15">
        <f t="shared" si="11"/>
        <v>4589.8999999999996</v>
      </c>
      <c r="U21" s="15">
        <f t="shared" si="17"/>
        <v>3381.7</v>
      </c>
      <c r="V21" s="15">
        <f t="shared" si="6"/>
        <v>-1208.1999999999998</v>
      </c>
      <c r="W21" s="155">
        <f t="shared" si="7"/>
        <v>0.73676986426719537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60" customFormat="1" ht="49.9" hidden="1" customHeight="1" x14ac:dyDescent="0.3">
      <c r="A22" s="156"/>
      <c r="B22" s="63"/>
      <c r="C22" s="64"/>
      <c r="D22" s="63"/>
      <c r="E22" s="289" t="s">
        <v>205</v>
      </c>
      <c r="F22" s="25"/>
      <c r="G22" s="26"/>
      <c r="H22" s="26"/>
      <c r="I22" s="41">
        <f t="shared" si="8"/>
        <v>0</v>
      </c>
      <c r="J22" s="15">
        <f t="shared" si="9"/>
        <v>0</v>
      </c>
      <c r="K22" s="155" t="str">
        <f t="shared" si="16"/>
        <v/>
      </c>
      <c r="L22" s="177"/>
      <c r="M22" s="28"/>
      <c r="N22" s="28"/>
      <c r="O22" s="28"/>
      <c r="P22" s="14">
        <f t="shared" si="2"/>
        <v>0</v>
      </c>
      <c r="Q22" s="190" t="str">
        <f t="shared" si="10"/>
        <v/>
      </c>
      <c r="R22" s="195">
        <f t="shared" si="4"/>
        <v>0</v>
      </c>
      <c r="S22" s="28">
        <f t="shared" si="5"/>
        <v>0</v>
      </c>
      <c r="T22" s="28">
        <f t="shared" si="11"/>
        <v>0</v>
      </c>
      <c r="U22" s="15">
        <f t="shared" si="17"/>
        <v>0</v>
      </c>
      <c r="V22" s="28">
        <f t="shared" si="6"/>
        <v>0</v>
      </c>
      <c r="W22" s="155" t="str">
        <f t="shared" si="7"/>
        <v/>
      </c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9"/>
      <c r="GF22" s="59"/>
      <c r="GG22" s="59"/>
      <c r="GH22" s="59"/>
      <c r="GI22" s="59"/>
      <c r="GJ22" s="59"/>
      <c r="GK22" s="59"/>
      <c r="GL22" s="59"/>
      <c r="GM22" s="59"/>
      <c r="GN22" s="59"/>
    </row>
    <row r="23" spans="1:196" s="60" customFormat="1" ht="80.45" hidden="1" customHeight="1" x14ac:dyDescent="0.3">
      <c r="A23" s="156"/>
      <c r="B23" s="63"/>
      <c r="C23" s="64"/>
      <c r="D23" s="63"/>
      <c r="E23" s="289" t="s">
        <v>195</v>
      </c>
      <c r="F23" s="25"/>
      <c r="G23" s="26"/>
      <c r="H23" s="26"/>
      <c r="I23" s="41">
        <f t="shared" si="8"/>
        <v>0</v>
      </c>
      <c r="J23" s="15">
        <f t="shared" si="9"/>
        <v>0</v>
      </c>
      <c r="K23" s="155" t="str">
        <f t="shared" si="16"/>
        <v/>
      </c>
      <c r="L23" s="177"/>
      <c r="M23" s="28"/>
      <c r="N23" s="28"/>
      <c r="O23" s="28"/>
      <c r="P23" s="14">
        <f t="shared" si="2"/>
        <v>0</v>
      </c>
      <c r="Q23" s="190" t="str">
        <f t="shared" si="10"/>
        <v/>
      </c>
      <c r="R23" s="195">
        <f t="shared" si="4"/>
        <v>0</v>
      </c>
      <c r="S23" s="28">
        <f t="shared" si="5"/>
        <v>0</v>
      </c>
      <c r="T23" s="28">
        <f t="shared" si="11"/>
        <v>0</v>
      </c>
      <c r="U23" s="15">
        <f t="shared" si="17"/>
        <v>0</v>
      </c>
      <c r="V23" s="28">
        <f t="shared" si="6"/>
        <v>0</v>
      </c>
      <c r="W23" s="155" t="str">
        <f t="shared" si="7"/>
        <v/>
      </c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9"/>
      <c r="GF23" s="59"/>
      <c r="GG23" s="59"/>
      <c r="GH23" s="59"/>
      <c r="GI23" s="59"/>
      <c r="GJ23" s="59"/>
      <c r="GK23" s="59"/>
      <c r="GL23" s="59"/>
      <c r="GM23" s="59"/>
      <c r="GN23" s="59"/>
    </row>
    <row r="24" spans="1:196" ht="30.75" customHeight="1" x14ac:dyDescent="0.3">
      <c r="A24" s="154"/>
      <c r="B24" s="61" t="s">
        <v>23</v>
      </c>
      <c r="C24" s="211">
        <v>1080</v>
      </c>
      <c r="D24" s="212" t="s">
        <v>58</v>
      </c>
      <c r="E24" s="291" t="s">
        <v>300</v>
      </c>
      <c r="F24" s="22">
        <v>10758.4</v>
      </c>
      <c r="G24" s="17">
        <v>7256.8</v>
      </c>
      <c r="H24" s="17">
        <v>6924.9</v>
      </c>
      <c r="I24" s="19">
        <f t="shared" si="8"/>
        <v>1.1179754810310321E-2</v>
      </c>
      <c r="J24" s="15">
        <f t="shared" si="9"/>
        <v>-331.90000000000055</v>
      </c>
      <c r="K24" s="155">
        <f t="shared" si="16"/>
        <v>0.95426358725609073</v>
      </c>
      <c r="L24" s="176">
        <v>279.60000000000002</v>
      </c>
      <c r="M24" s="15">
        <v>279.60000000000002</v>
      </c>
      <c r="N24" s="15">
        <v>148</v>
      </c>
      <c r="O24" s="15">
        <v>148</v>
      </c>
      <c r="P24" s="15">
        <f t="shared" si="2"/>
        <v>0</v>
      </c>
      <c r="Q24" s="190">
        <f t="shared" si="10"/>
        <v>1</v>
      </c>
      <c r="R24" s="194">
        <f t="shared" si="4"/>
        <v>11038</v>
      </c>
      <c r="S24" s="15">
        <f t="shared" si="5"/>
        <v>11038</v>
      </c>
      <c r="T24" s="15">
        <f t="shared" si="11"/>
        <v>7404.8</v>
      </c>
      <c r="U24" s="15">
        <f t="shared" si="17"/>
        <v>7072.9</v>
      </c>
      <c r="V24" s="15">
        <f t="shared" si="6"/>
        <v>-331.90000000000055</v>
      </c>
      <c r="W24" s="155">
        <f t="shared" si="7"/>
        <v>0.95517772255834044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28.5" customHeight="1" x14ac:dyDescent="0.3">
      <c r="A25" s="154"/>
      <c r="B25" s="61" t="s">
        <v>24</v>
      </c>
      <c r="C25" s="213" t="s">
        <v>231</v>
      </c>
      <c r="D25" s="213" t="s">
        <v>56</v>
      </c>
      <c r="E25" s="291" t="s">
        <v>232</v>
      </c>
      <c r="F25" s="22">
        <v>8150.2</v>
      </c>
      <c r="G25" s="17">
        <v>5601.2</v>
      </c>
      <c r="H25" s="17">
        <v>5163.2</v>
      </c>
      <c r="I25" s="19">
        <f t="shared" si="8"/>
        <v>8.3356164040772063E-3</v>
      </c>
      <c r="J25" s="15">
        <f t="shared" si="9"/>
        <v>-438</v>
      </c>
      <c r="K25" s="155">
        <f t="shared" si="16"/>
        <v>0.92180247089909306</v>
      </c>
      <c r="L25" s="176"/>
      <c r="M25" s="15"/>
      <c r="N25" s="15"/>
      <c r="O25" s="15"/>
      <c r="P25" s="14">
        <f t="shared" si="2"/>
        <v>0</v>
      </c>
      <c r="Q25" s="190" t="str">
        <f t="shared" si="10"/>
        <v/>
      </c>
      <c r="R25" s="194">
        <f t="shared" si="4"/>
        <v>8150.2</v>
      </c>
      <c r="S25" s="15">
        <f t="shared" si="5"/>
        <v>8150.2</v>
      </c>
      <c r="T25" s="15">
        <f t="shared" si="11"/>
        <v>5601.2</v>
      </c>
      <c r="U25" s="15">
        <f t="shared" si="17"/>
        <v>5163.2</v>
      </c>
      <c r="V25" s="15">
        <f t="shared" si="6"/>
        <v>-438</v>
      </c>
      <c r="W25" s="155">
        <f t="shared" si="7"/>
        <v>0.92180247089909306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54"/>
      <c r="B26" s="61"/>
      <c r="C26" s="213" t="s">
        <v>233</v>
      </c>
      <c r="D26" s="213" t="s">
        <v>56</v>
      </c>
      <c r="E26" s="290" t="s">
        <v>151</v>
      </c>
      <c r="F26" s="22">
        <v>10.9</v>
      </c>
      <c r="G26" s="17">
        <v>9</v>
      </c>
      <c r="H26" s="17">
        <v>9</v>
      </c>
      <c r="I26" s="40">
        <f t="shared" si="8"/>
        <v>1.4529855058238082E-5</v>
      </c>
      <c r="J26" s="15">
        <f t="shared" si="9"/>
        <v>0</v>
      </c>
      <c r="K26" s="155">
        <f t="shared" si="16"/>
        <v>1</v>
      </c>
      <c r="L26" s="176"/>
      <c r="M26" s="15"/>
      <c r="N26" s="15"/>
      <c r="O26" s="15"/>
      <c r="P26" s="14">
        <f t="shared" si="2"/>
        <v>0</v>
      </c>
      <c r="Q26" s="190" t="str">
        <f t="shared" si="10"/>
        <v/>
      </c>
      <c r="R26" s="194">
        <f t="shared" si="4"/>
        <v>10.9</v>
      </c>
      <c r="S26" s="15">
        <f t="shared" si="5"/>
        <v>10.9</v>
      </c>
      <c r="T26" s="15">
        <f t="shared" si="11"/>
        <v>9</v>
      </c>
      <c r="U26" s="15">
        <f t="shared" si="17"/>
        <v>9</v>
      </c>
      <c r="V26" s="15">
        <f t="shared" si="6"/>
        <v>0</v>
      </c>
      <c r="W26" s="155">
        <f t="shared" si="7"/>
        <v>1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54"/>
      <c r="B27" s="61" t="s">
        <v>25</v>
      </c>
      <c r="C27" s="213" t="s">
        <v>234</v>
      </c>
      <c r="D27" s="213" t="s">
        <v>56</v>
      </c>
      <c r="E27" s="291" t="s">
        <v>235</v>
      </c>
      <c r="F27" s="22">
        <v>600.20000000000005</v>
      </c>
      <c r="G27" s="17">
        <v>495.1</v>
      </c>
      <c r="H27" s="17">
        <v>295.3</v>
      </c>
      <c r="I27" s="40">
        <f t="shared" si="8"/>
        <v>4.7674068874418952E-4</v>
      </c>
      <c r="J27" s="15">
        <f t="shared" si="9"/>
        <v>-199.8</v>
      </c>
      <c r="K27" s="155">
        <f t="shared" si="16"/>
        <v>0.59644516259341551</v>
      </c>
      <c r="L27" s="176"/>
      <c r="M27" s="15">
        <v>4.4000000000000004</v>
      </c>
      <c r="N27" s="15">
        <v>4.4000000000000004</v>
      </c>
      <c r="O27" s="15">
        <v>4.4000000000000004</v>
      </c>
      <c r="P27" s="14">
        <f t="shared" si="2"/>
        <v>0</v>
      </c>
      <c r="Q27" s="190">
        <f t="shared" si="10"/>
        <v>1</v>
      </c>
      <c r="R27" s="194">
        <f t="shared" si="4"/>
        <v>600.20000000000005</v>
      </c>
      <c r="S27" s="15">
        <f t="shared" si="5"/>
        <v>604.6</v>
      </c>
      <c r="T27" s="15">
        <f t="shared" si="11"/>
        <v>499.5</v>
      </c>
      <c r="U27" s="15">
        <f t="shared" si="17"/>
        <v>299.7</v>
      </c>
      <c r="V27" s="15">
        <f t="shared" si="6"/>
        <v>-199.8</v>
      </c>
      <c r="W27" s="155">
        <f t="shared" si="7"/>
        <v>0.6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60" customFormat="1" ht="59.25" customHeight="1" x14ac:dyDescent="0.3">
      <c r="A28" s="156"/>
      <c r="B28" s="63"/>
      <c r="C28" s="73"/>
      <c r="D28" s="73"/>
      <c r="E28" s="294" t="s">
        <v>325</v>
      </c>
      <c r="F28" s="25">
        <v>52</v>
      </c>
      <c r="G28" s="222">
        <v>52</v>
      </c>
      <c r="H28" s="26">
        <v>13.8</v>
      </c>
      <c r="I28" s="43">
        <f t="shared" ref="I28" si="28">H28/$H$6</f>
        <v>2.2279111089298393E-5</v>
      </c>
      <c r="J28" s="15">
        <f t="shared" si="9"/>
        <v>-38.200000000000003</v>
      </c>
      <c r="K28" s="157">
        <f t="shared" si="16"/>
        <v>0.26538461538461539</v>
      </c>
      <c r="L28" s="177"/>
      <c r="M28" s="28"/>
      <c r="N28" s="28"/>
      <c r="O28" s="28"/>
      <c r="P28" s="14">
        <f t="shared" si="2"/>
        <v>0</v>
      </c>
      <c r="Q28" s="190" t="str">
        <f t="shared" si="10"/>
        <v/>
      </c>
      <c r="R28" s="195">
        <f t="shared" ref="R28" si="29">SUM(F28,L28)</f>
        <v>52</v>
      </c>
      <c r="S28" s="28">
        <f t="shared" ref="S28" si="30">SUM(F28,M28)</f>
        <v>52</v>
      </c>
      <c r="T28" s="28">
        <f t="shared" ref="T28" si="31">SUM(G28,N28)</f>
        <v>52</v>
      </c>
      <c r="U28" s="28">
        <f t="shared" si="17"/>
        <v>13.8</v>
      </c>
      <c r="V28" s="28">
        <f t="shared" si="6"/>
        <v>-38.200000000000003</v>
      </c>
      <c r="W28" s="157">
        <f t="shared" si="7"/>
        <v>0.26538461538461539</v>
      </c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9"/>
      <c r="GF28" s="59"/>
      <c r="GG28" s="59"/>
      <c r="GH28" s="59"/>
      <c r="GI28" s="59"/>
      <c r="GJ28" s="59"/>
      <c r="GK28" s="59"/>
      <c r="GL28" s="59"/>
      <c r="GM28" s="59"/>
      <c r="GN28" s="59"/>
    </row>
    <row r="29" spans="1:196" ht="40.5" customHeight="1" x14ac:dyDescent="0.3">
      <c r="A29" s="154"/>
      <c r="B29" s="61"/>
      <c r="C29" s="213" t="s">
        <v>240</v>
      </c>
      <c r="D29" s="213" t="s">
        <v>56</v>
      </c>
      <c r="E29" s="291" t="s">
        <v>358</v>
      </c>
      <c r="F29" s="198">
        <v>1743.6</v>
      </c>
      <c r="G29" s="199">
        <v>1203.0999999999999</v>
      </c>
      <c r="H29" s="17">
        <v>1190.9000000000001</v>
      </c>
      <c r="I29" s="19">
        <f t="shared" si="8"/>
        <v>1.9226227098728592E-3</v>
      </c>
      <c r="J29" s="15">
        <f t="shared" si="9"/>
        <v>-12.199999999999818</v>
      </c>
      <c r="K29" s="155">
        <f t="shared" si="16"/>
        <v>0.98985952954866607</v>
      </c>
      <c r="L29" s="176"/>
      <c r="M29" s="15"/>
      <c r="N29" s="15"/>
      <c r="O29" s="15"/>
      <c r="P29" s="14">
        <f t="shared" si="2"/>
        <v>0</v>
      </c>
      <c r="Q29" s="190" t="str">
        <f t="shared" si="10"/>
        <v/>
      </c>
      <c r="R29" s="194">
        <f t="shared" si="4"/>
        <v>1743.6</v>
      </c>
      <c r="S29" s="15">
        <f t="shared" si="5"/>
        <v>1743.6</v>
      </c>
      <c r="T29" s="15">
        <f t="shared" si="11"/>
        <v>1203.0999999999999</v>
      </c>
      <c r="U29" s="15">
        <f t="shared" si="17"/>
        <v>1190.9000000000001</v>
      </c>
      <c r="V29" s="15">
        <f t="shared" ref="V29" si="32">U29-T29</f>
        <v>-12.199999999999818</v>
      </c>
      <c r="W29" s="155">
        <f t="shared" si="7"/>
        <v>0.98985952954866607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54"/>
      <c r="B30" s="61" t="s">
        <v>26</v>
      </c>
      <c r="C30" s="213" t="s">
        <v>236</v>
      </c>
      <c r="D30" s="213" t="s">
        <v>56</v>
      </c>
      <c r="E30" s="291" t="s">
        <v>237</v>
      </c>
      <c r="F30" s="198">
        <v>2534.3000000000002</v>
      </c>
      <c r="G30" s="199">
        <v>1698.8</v>
      </c>
      <c r="H30" s="17">
        <v>1433.6</v>
      </c>
      <c r="I30" s="19">
        <f t="shared" si="8"/>
        <v>2.3144444679433461E-3</v>
      </c>
      <c r="J30" s="15">
        <f t="shared" si="9"/>
        <v>-265.20000000000005</v>
      </c>
      <c r="K30" s="155">
        <f t="shared" si="16"/>
        <v>0.84388980456793028</v>
      </c>
      <c r="L30" s="176"/>
      <c r="M30" s="15"/>
      <c r="N30" s="15"/>
      <c r="O30" s="15"/>
      <c r="P30" s="14">
        <f t="shared" si="2"/>
        <v>0</v>
      </c>
      <c r="Q30" s="190" t="str">
        <f t="shared" si="10"/>
        <v/>
      </c>
      <c r="R30" s="194">
        <f t="shared" si="4"/>
        <v>2534.3000000000002</v>
      </c>
      <c r="S30" s="15">
        <f t="shared" si="5"/>
        <v>2534.3000000000002</v>
      </c>
      <c r="T30" s="15">
        <f t="shared" si="11"/>
        <v>1698.8</v>
      </c>
      <c r="U30" s="15">
        <f t="shared" si="17"/>
        <v>1433.6</v>
      </c>
      <c r="V30" s="15">
        <f t="shared" si="6"/>
        <v>-265.20000000000005</v>
      </c>
      <c r="W30" s="155">
        <f t="shared" si="7"/>
        <v>0.84388980456793028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60" customFormat="1" ht="66" hidden="1" customHeight="1" x14ac:dyDescent="0.3">
      <c r="A31" s="156"/>
      <c r="B31" s="63"/>
      <c r="C31" s="73"/>
      <c r="D31" s="73"/>
      <c r="E31" s="294" t="s">
        <v>326</v>
      </c>
      <c r="F31" s="226"/>
      <c r="G31" s="222"/>
      <c r="H31" s="26"/>
      <c r="I31" s="41">
        <f>H31/$H$6</f>
        <v>0</v>
      </c>
      <c r="J31" s="15">
        <f t="shared" si="9"/>
        <v>0</v>
      </c>
      <c r="K31" s="157" t="str">
        <f>IFERROR(100%*(H31/G31),"")</f>
        <v/>
      </c>
      <c r="L31" s="177"/>
      <c r="M31" s="28"/>
      <c r="N31" s="28"/>
      <c r="O31" s="28"/>
      <c r="P31" s="14">
        <f t="shared" si="2"/>
        <v>0</v>
      </c>
      <c r="Q31" s="147"/>
      <c r="R31" s="195">
        <f>SUM(F31,L31)</f>
        <v>0</v>
      </c>
      <c r="S31" s="28">
        <f>SUM(F31,M31)</f>
        <v>0</v>
      </c>
      <c r="T31" s="28">
        <f>SUM(G31,N31)</f>
        <v>0</v>
      </c>
      <c r="U31" s="28">
        <f>SUM(H31,O31)</f>
        <v>0</v>
      </c>
      <c r="V31" s="28">
        <f>U31-T31</f>
        <v>0</v>
      </c>
      <c r="W31" s="157" t="str">
        <f>IFERROR(100%*(U31/T31),"")</f>
        <v/>
      </c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9"/>
      <c r="GF31" s="59"/>
      <c r="GG31" s="59"/>
      <c r="GH31" s="59"/>
      <c r="GI31" s="59"/>
      <c r="GJ31" s="59"/>
      <c r="GK31" s="59"/>
      <c r="GL31" s="59"/>
      <c r="GM31" s="59"/>
      <c r="GN31" s="59"/>
    </row>
    <row r="32" spans="1:196" ht="18.75" hidden="1" customHeight="1" x14ac:dyDescent="0.3">
      <c r="A32" s="154"/>
      <c r="B32" s="61"/>
      <c r="C32" s="72" t="s">
        <v>254</v>
      </c>
      <c r="D32" s="72" t="s">
        <v>56</v>
      </c>
      <c r="E32" s="291" t="s">
        <v>256</v>
      </c>
      <c r="F32" s="22"/>
      <c r="G32" s="17"/>
      <c r="H32" s="17"/>
      <c r="I32" s="40">
        <f t="shared" si="8"/>
        <v>0</v>
      </c>
      <c r="J32" s="15">
        <f t="shared" si="9"/>
        <v>0</v>
      </c>
      <c r="K32" s="155" t="str">
        <f t="shared" si="16"/>
        <v/>
      </c>
      <c r="L32" s="176"/>
      <c r="M32" s="15"/>
      <c r="N32" s="15"/>
      <c r="O32" s="15"/>
      <c r="P32" s="14">
        <f t="shared" si="2"/>
        <v>0</v>
      </c>
      <c r="Q32" s="190" t="str">
        <f t="shared" si="10"/>
        <v/>
      </c>
      <c r="R32" s="194">
        <f t="shared" si="4"/>
        <v>0</v>
      </c>
      <c r="S32" s="15">
        <f t="shared" si="5"/>
        <v>0</v>
      </c>
      <c r="T32" s="15">
        <f t="shared" si="11"/>
        <v>0</v>
      </c>
      <c r="U32" s="15">
        <f t="shared" si="17"/>
        <v>0</v>
      </c>
      <c r="V32" s="15">
        <f t="shared" si="6"/>
        <v>0</v>
      </c>
      <c r="W32" s="155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60" customFormat="1" ht="3" hidden="1" customHeight="1" x14ac:dyDescent="0.3">
      <c r="A33" s="156"/>
      <c r="B33" s="63"/>
      <c r="C33" s="73" t="s">
        <v>255</v>
      </c>
      <c r="D33" s="73" t="s">
        <v>56</v>
      </c>
      <c r="E33" s="294" t="s">
        <v>259</v>
      </c>
      <c r="F33" s="25"/>
      <c r="G33" s="26"/>
      <c r="H33" s="26"/>
      <c r="I33" s="41">
        <f t="shared" si="8"/>
        <v>0</v>
      </c>
      <c r="J33" s="15">
        <f t="shared" si="9"/>
        <v>0</v>
      </c>
      <c r="K33" s="155" t="str">
        <f t="shared" si="16"/>
        <v/>
      </c>
      <c r="L33" s="177"/>
      <c r="M33" s="28"/>
      <c r="N33" s="28"/>
      <c r="O33" s="28"/>
      <c r="P33" s="14">
        <f t="shared" si="2"/>
        <v>0</v>
      </c>
      <c r="Q33" s="190" t="str">
        <f t="shared" si="10"/>
        <v/>
      </c>
      <c r="R33" s="195">
        <f t="shared" si="4"/>
        <v>0</v>
      </c>
      <c r="S33" s="28">
        <f t="shared" si="5"/>
        <v>0</v>
      </c>
      <c r="T33" s="28">
        <f t="shared" si="11"/>
        <v>0</v>
      </c>
      <c r="U33" s="15">
        <f t="shared" si="17"/>
        <v>0</v>
      </c>
      <c r="V33" s="28">
        <f t="shared" si="6"/>
        <v>0</v>
      </c>
      <c r="W33" s="155" t="str">
        <f t="shared" si="7"/>
        <v/>
      </c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9"/>
      <c r="GF33" s="59"/>
      <c r="GG33" s="59"/>
      <c r="GH33" s="59"/>
      <c r="GI33" s="59"/>
      <c r="GJ33" s="59"/>
      <c r="GK33" s="59"/>
      <c r="GL33" s="59"/>
      <c r="GM33" s="59"/>
      <c r="GN33" s="59"/>
    </row>
    <row r="34" spans="1:196" ht="73.5" customHeight="1" x14ac:dyDescent="0.3">
      <c r="A34" s="154"/>
      <c r="B34" s="61"/>
      <c r="C34" s="213" t="s">
        <v>241</v>
      </c>
      <c r="D34" s="213" t="s">
        <v>56</v>
      </c>
      <c r="E34" s="291" t="s">
        <v>359</v>
      </c>
      <c r="F34" s="22">
        <v>592.4</v>
      </c>
      <c r="G34" s="123">
        <v>395</v>
      </c>
      <c r="H34" s="17">
        <v>280.5</v>
      </c>
      <c r="I34" s="19">
        <f t="shared" si="8"/>
        <v>4.5284714931508692E-4</v>
      </c>
      <c r="J34" s="15">
        <f t="shared" si="9"/>
        <v>-114.5</v>
      </c>
      <c r="K34" s="155">
        <f t="shared" si="16"/>
        <v>0.71012658227848102</v>
      </c>
      <c r="L34" s="176"/>
      <c r="M34" s="15"/>
      <c r="N34" s="15"/>
      <c r="O34" s="15"/>
      <c r="P34" s="14">
        <f t="shared" si="2"/>
        <v>0</v>
      </c>
      <c r="Q34" s="190" t="str">
        <f t="shared" si="10"/>
        <v/>
      </c>
      <c r="R34" s="194">
        <f t="shared" si="4"/>
        <v>592.4</v>
      </c>
      <c r="S34" s="15">
        <f t="shared" si="5"/>
        <v>592.4</v>
      </c>
      <c r="T34" s="15">
        <f t="shared" si="11"/>
        <v>395</v>
      </c>
      <c r="U34" s="15">
        <f t="shared" si="17"/>
        <v>280.5</v>
      </c>
      <c r="V34" s="15">
        <f t="shared" si="6"/>
        <v>-114.5</v>
      </c>
      <c r="W34" s="155">
        <f t="shared" si="7"/>
        <v>0.71012658227848102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86.25" customHeight="1" x14ac:dyDescent="0.3">
      <c r="A35" s="303"/>
      <c r="B35" s="304"/>
      <c r="C35" s="213" t="s">
        <v>250</v>
      </c>
      <c r="D35" s="213" t="s">
        <v>56</v>
      </c>
      <c r="E35" s="291" t="s">
        <v>360</v>
      </c>
      <c r="F35" s="22">
        <v>309.10000000000002</v>
      </c>
      <c r="G35" s="17">
        <v>274.2</v>
      </c>
      <c r="H35" s="347">
        <v>36</v>
      </c>
      <c r="I35" s="19">
        <f t="shared" ref="I35" si="33">H35/$H$6</f>
        <v>5.8119420232952329E-5</v>
      </c>
      <c r="J35" s="15">
        <f t="shared" si="9"/>
        <v>-238.2</v>
      </c>
      <c r="K35" s="155">
        <f t="shared" si="16"/>
        <v>0.13129102844638951</v>
      </c>
      <c r="L35" s="176"/>
      <c r="M35" s="15"/>
      <c r="N35" s="15"/>
      <c r="O35" s="15"/>
      <c r="P35" s="14">
        <f t="shared" si="2"/>
        <v>0</v>
      </c>
      <c r="Q35" s="190" t="str">
        <f t="shared" si="10"/>
        <v/>
      </c>
      <c r="R35" s="194">
        <f t="shared" ref="R35" si="34">SUM(F35,L35)</f>
        <v>309.10000000000002</v>
      </c>
      <c r="S35" s="15">
        <f t="shared" ref="S35" si="35">SUM(F35,M35)</f>
        <v>309.10000000000002</v>
      </c>
      <c r="T35" s="15">
        <f t="shared" ref="T35" si="36">SUM(G35,N35)</f>
        <v>274.2</v>
      </c>
      <c r="U35" s="15">
        <f t="shared" si="17"/>
        <v>36</v>
      </c>
      <c r="V35" s="15">
        <f t="shared" ref="V35" si="37">U35-T35</f>
        <v>-238.2</v>
      </c>
      <c r="W35" s="155">
        <f t="shared" si="7"/>
        <v>0.13129102844638951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75" customFormat="1" ht="32.25" customHeight="1" x14ac:dyDescent="0.3">
      <c r="A36" s="152">
        <v>2</v>
      </c>
      <c r="B36" s="50" t="s">
        <v>39</v>
      </c>
      <c r="C36" s="50" t="s">
        <v>107</v>
      </c>
      <c r="D36" s="50"/>
      <c r="E36" s="171" t="s">
        <v>40</v>
      </c>
      <c r="F36" s="21">
        <f>F37+F39+F40+F41+F42+F43+F46+F48</f>
        <v>20977.199999999997</v>
      </c>
      <c r="G36" s="14">
        <f>G37+G39+G40+G41+G42+G43+G46+G48</f>
        <v>15544.999999999998</v>
      </c>
      <c r="H36" s="14">
        <f>H37+H39+H40+H41+H42+H43+H46+H48</f>
        <v>10515.3</v>
      </c>
      <c r="I36" s="24">
        <f t="shared" si="8"/>
        <v>1.6976198321543432E-2</v>
      </c>
      <c r="J36" s="14">
        <f t="shared" si="9"/>
        <v>-5029.6999999999989</v>
      </c>
      <c r="K36" s="153">
        <f t="shared" si="16"/>
        <v>0.67644258604052754</v>
      </c>
      <c r="L36" s="148">
        <f>SUM(L37:L48)</f>
        <v>9210.9</v>
      </c>
      <c r="M36" s="14">
        <f>SUM(M37:M48)</f>
        <v>9210.9</v>
      </c>
      <c r="N36" s="14">
        <f>SUM(N37:N48)</f>
        <v>9210.9</v>
      </c>
      <c r="O36" s="14">
        <f>SUM(O37:O48)</f>
        <v>3233.4</v>
      </c>
      <c r="P36" s="14">
        <f t="shared" si="2"/>
        <v>-5977.5</v>
      </c>
      <c r="Q36" s="189">
        <f t="shared" si="10"/>
        <v>0.3510406149236231</v>
      </c>
      <c r="R36" s="187">
        <f>R37+R39+R40+R41+R42+R43+R46+R48</f>
        <v>30188.1</v>
      </c>
      <c r="S36" s="14">
        <f>S37+S39+S40+S41+S42+S43+S46+S48</f>
        <v>30188.1</v>
      </c>
      <c r="T36" s="14">
        <f>T37+T39+T40+T41+T42+T43+T46+T48</f>
        <v>24755.899999999998</v>
      </c>
      <c r="U36" s="14">
        <f t="shared" si="17"/>
        <v>13748.699999999999</v>
      </c>
      <c r="V36" s="14">
        <f t="shared" si="6"/>
        <v>-11007.199999999999</v>
      </c>
      <c r="W36" s="153">
        <f t="shared" si="7"/>
        <v>0.55537063891839922</v>
      </c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74"/>
      <c r="GF36" s="74"/>
      <c r="GG36" s="74"/>
      <c r="GH36" s="74"/>
      <c r="GI36" s="74"/>
      <c r="GJ36" s="74"/>
      <c r="GK36" s="74"/>
      <c r="GL36" s="74"/>
      <c r="GM36" s="74"/>
      <c r="GN36" s="74"/>
    </row>
    <row r="37" spans="1:196" ht="39" customHeight="1" x14ac:dyDescent="0.3">
      <c r="A37" s="154"/>
      <c r="B37" s="54" t="s">
        <v>41</v>
      </c>
      <c r="C37" s="213" t="s">
        <v>219</v>
      </c>
      <c r="D37" s="213" t="s">
        <v>226</v>
      </c>
      <c r="E37" s="285" t="s">
        <v>220</v>
      </c>
      <c r="F37" s="23">
        <v>12255.2</v>
      </c>
      <c r="G37" s="15">
        <v>8965.7999999999993</v>
      </c>
      <c r="H37" s="125">
        <v>6149.2</v>
      </c>
      <c r="I37" s="19">
        <f t="shared" si="8"/>
        <v>9.9274427471241801E-3</v>
      </c>
      <c r="J37" s="15">
        <f t="shared" si="9"/>
        <v>-2816.5999999999995</v>
      </c>
      <c r="K37" s="155">
        <f t="shared" si="16"/>
        <v>0.68585067701710944</v>
      </c>
      <c r="L37" s="176">
        <v>8630.9</v>
      </c>
      <c r="M37" s="15">
        <v>8630.9</v>
      </c>
      <c r="N37" s="15">
        <v>8630.9</v>
      </c>
      <c r="O37" s="15">
        <v>3195.1</v>
      </c>
      <c r="P37" s="15">
        <f t="shared" si="2"/>
        <v>-5435.7999999999993</v>
      </c>
      <c r="Q37" s="190">
        <f t="shared" si="10"/>
        <v>0.37019314324114522</v>
      </c>
      <c r="R37" s="194">
        <f t="shared" si="4"/>
        <v>20886.099999999999</v>
      </c>
      <c r="S37" s="15">
        <f t="shared" si="5"/>
        <v>20886.099999999999</v>
      </c>
      <c r="T37" s="15">
        <f t="shared" si="11"/>
        <v>17596.699999999997</v>
      </c>
      <c r="U37" s="15">
        <f t="shared" si="17"/>
        <v>9344.2999999999993</v>
      </c>
      <c r="V37" s="15">
        <f t="shared" si="6"/>
        <v>-8252.3999999999978</v>
      </c>
      <c r="W37" s="155">
        <f t="shared" si="7"/>
        <v>0.531025703683077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68" customFormat="1" ht="84" hidden="1" customHeight="1" x14ac:dyDescent="0.3">
      <c r="A38" s="156"/>
      <c r="B38" s="56"/>
      <c r="C38" s="214"/>
      <c r="D38" s="214"/>
      <c r="E38" s="286" t="s">
        <v>288</v>
      </c>
      <c r="F38" s="27"/>
      <c r="G38" s="28"/>
      <c r="H38" s="28"/>
      <c r="I38" s="41">
        <f t="shared" si="8"/>
        <v>0</v>
      </c>
      <c r="J38" s="15">
        <f t="shared" si="9"/>
        <v>0</v>
      </c>
      <c r="K38" s="155" t="str">
        <f t="shared" si="16"/>
        <v/>
      </c>
      <c r="L38" s="177"/>
      <c r="M38" s="28"/>
      <c r="N38" s="28"/>
      <c r="O38" s="28"/>
      <c r="P38" s="14">
        <f t="shared" si="2"/>
        <v>0</v>
      </c>
      <c r="Q38" s="190" t="str">
        <f t="shared" si="10"/>
        <v/>
      </c>
      <c r="R38" s="194">
        <f t="shared" si="4"/>
        <v>0</v>
      </c>
      <c r="S38" s="15">
        <f t="shared" si="5"/>
        <v>0</v>
      </c>
      <c r="T38" s="15">
        <f t="shared" si="11"/>
        <v>0</v>
      </c>
      <c r="U38" s="15">
        <f t="shared" si="17"/>
        <v>0</v>
      </c>
      <c r="V38" s="15">
        <f t="shared" si="6"/>
        <v>0</v>
      </c>
      <c r="W38" s="155" t="str">
        <f t="shared" si="7"/>
        <v/>
      </c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7"/>
      <c r="GF38" s="67"/>
      <c r="GG38" s="67"/>
      <c r="GH38" s="67"/>
      <c r="GI38" s="67"/>
      <c r="GJ38" s="67"/>
      <c r="GK38" s="67"/>
      <c r="GL38" s="67"/>
      <c r="GM38" s="67"/>
      <c r="GN38" s="67"/>
    </row>
    <row r="39" spans="1:196" ht="54.75" customHeight="1" x14ac:dyDescent="0.3">
      <c r="A39" s="154"/>
      <c r="B39" s="54" t="s">
        <v>43</v>
      </c>
      <c r="C39" s="209" t="s">
        <v>172</v>
      </c>
      <c r="D39" s="209" t="s">
        <v>173</v>
      </c>
      <c r="E39" s="285" t="s">
        <v>171</v>
      </c>
      <c r="F39" s="23">
        <v>956.9</v>
      </c>
      <c r="G39" s="15">
        <v>676.9</v>
      </c>
      <c r="H39" s="15">
        <v>222.5</v>
      </c>
      <c r="I39" s="40">
        <f t="shared" si="8"/>
        <v>3.5921030560644146E-4</v>
      </c>
      <c r="J39" s="15">
        <f t="shared" si="9"/>
        <v>-454.4</v>
      </c>
      <c r="K39" s="155">
        <f t="shared" si="16"/>
        <v>0.32870438764957899</v>
      </c>
      <c r="L39" s="176">
        <v>580</v>
      </c>
      <c r="M39" s="15">
        <v>580</v>
      </c>
      <c r="N39" s="15">
        <v>580</v>
      </c>
      <c r="O39" s="15">
        <v>38.299999999999997</v>
      </c>
      <c r="P39" s="14">
        <f t="shared" si="2"/>
        <v>-541.70000000000005</v>
      </c>
      <c r="Q39" s="190">
        <f t="shared" si="10"/>
        <v>6.6034482758620686E-2</v>
      </c>
      <c r="R39" s="194">
        <f t="shared" si="4"/>
        <v>1536.9</v>
      </c>
      <c r="S39" s="15">
        <f t="shared" si="5"/>
        <v>1536.9</v>
      </c>
      <c r="T39" s="15">
        <f t="shared" si="11"/>
        <v>1256.9000000000001</v>
      </c>
      <c r="U39" s="15">
        <f t="shared" si="17"/>
        <v>260.8</v>
      </c>
      <c r="V39" s="15">
        <f t="shared" si="6"/>
        <v>-996.10000000000014</v>
      </c>
      <c r="W39" s="155">
        <f t="shared" si="7"/>
        <v>0.2074946296443631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55.5" hidden="1" customHeight="1" x14ac:dyDescent="0.3">
      <c r="A40" s="154"/>
      <c r="B40" s="54"/>
      <c r="C40" s="209" t="s">
        <v>315</v>
      </c>
      <c r="D40" s="209" t="s">
        <v>317</v>
      </c>
      <c r="E40" s="287" t="s">
        <v>316</v>
      </c>
      <c r="F40" s="23"/>
      <c r="G40" s="15"/>
      <c r="H40" s="15"/>
      <c r="I40" s="40">
        <f t="shared" si="8"/>
        <v>0</v>
      </c>
      <c r="J40" s="15">
        <f t="shared" si="9"/>
        <v>0</v>
      </c>
      <c r="K40" s="155" t="str">
        <f t="shared" si="16"/>
        <v/>
      </c>
      <c r="L40" s="176"/>
      <c r="M40" s="15"/>
      <c r="N40" s="15"/>
      <c r="O40" s="15"/>
      <c r="P40" s="14">
        <f t="shared" si="2"/>
        <v>0</v>
      </c>
      <c r="Q40" s="190" t="str">
        <f t="shared" si="10"/>
        <v/>
      </c>
      <c r="R40" s="194">
        <f t="shared" si="4"/>
        <v>0</v>
      </c>
      <c r="S40" s="15">
        <f>SUM(F40,M40)</f>
        <v>0</v>
      </c>
      <c r="T40" s="15">
        <f t="shared" si="11"/>
        <v>0</v>
      </c>
      <c r="U40" s="15">
        <f t="shared" si="17"/>
        <v>0</v>
      </c>
      <c r="V40" s="15">
        <f t="shared" si="6"/>
        <v>0</v>
      </c>
      <c r="W40" s="155" t="str">
        <f t="shared" si="7"/>
        <v/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36" hidden="1" customHeight="1" x14ac:dyDescent="0.3">
      <c r="A41" s="154"/>
      <c r="B41" s="54"/>
      <c r="C41" s="209" t="s">
        <v>319</v>
      </c>
      <c r="D41" s="209" t="s">
        <v>60</v>
      </c>
      <c r="E41" s="288" t="s">
        <v>320</v>
      </c>
      <c r="F41" s="23"/>
      <c r="G41" s="15"/>
      <c r="H41" s="15"/>
      <c r="I41" s="40">
        <f t="shared" si="8"/>
        <v>0</v>
      </c>
      <c r="J41" s="15">
        <f t="shared" si="9"/>
        <v>0</v>
      </c>
      <c r="K41" s="155" t="str">
        <f t="shared" si="16"/>
        <v/>
      </c>
      <c r="L41" s="176"/>
      <c r="M41" s="15"/>
      <c r="N41" s="15"/>
      <c r="O41" s="15"/>
      <c r="P41" s="14">
        <f t="shared" si="2"/>
        <v>0</v>
      </c>
      <c r="Q41" s="190" t="str">
        <f t="shared" si="10"/>
        <v/>
      </c>
      <c r="R41" s="194">
        <f t="shared" si="4"/>
        <v>0</v>
      </c>
      <c r="S41" s="15">
        <f>SUM(F41,M41)</f>
        <v>0</v>
      </c>
      <c r="T41" s="15">
        <f t="shared" si="11"/>
        <v>0</v>
      </c>
      <c r="U41" s="15">
        <f t="shared" si="17"/>
        <v>0</v>
      </c>
      <c r="V41" s="15">
        <f t="shared" si="6"/>
        <v>0</v>
      </c>
      <c r="W41" s="155" t="str">
        <f t="shared" si="7"/>
        <v/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39.75" customHeight="1" x14ac:dyDescent="0.3">
      <c r="A42" s="154"/>
      <c r="B42" s="54" t="s">
        <v>43</v>
      </c>
      <c r="C42" s="209" t="s">
        <v>127</v>
      </c>
      <c r="D42" s="209" t="s">
        <v>60</v>
      </c>
      <c r="E42" s="285" t="s">
        <v>47</v>
      </c>
      <c r="F42" s="23">
        <v>435</v>
      </c>
      <c r="G42" s="15">
        <v>435</v>
      </c>
      <c r="H42" s="15"/>
      <c r="I42" s="40">
        <f t="shared" si="8"/>
        <v>0</v>
      </c>
      <c r="J42" s="15">
        <f t="shared" si="9"/>
        <v>-435</v>
      </c>
      <c r="K42" s="155">
        <f t="shared" si="16"/>
        <v>0</v>
      </c>
      <c r="L42" s="176"/>
      <c r="M42" s="15"/>
      <c r="N42" s="15"/>
      <c r="O42" s="15"/>
      <c r="P42" s="14">
        <f t="shared" si="2"/>
        <v>0</v>
      </c>
      <c r="Q42" s="190" t="str">
        <f t="shared" si="10"/>
        <v/>
      </c>
      <c r="R42" s="194">
        <f t="shared" si="4"/>
        <v>435</v>
      </c>
      <c r="S42" s="15">
        <f t="shared" si="5"/>
        <v>435</v>
      </c>
      <c r="T42" s="15">
        <f t="shared" si="11"/>
        <v>435</v>
      </c>
      <c r="U42" s="15">
        <f t="shared" si="17"/>
        <v>0</v>
      </c>
      <c r="V42" s="15">
        <f t="shared" si="6"/>
        <v>-435</v>
      </c>
      <c r="W42" s="155">
        <f t="shared" si="7"/>
        <v>0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3" hidden="1" customHeight="1" x14ac:dyDescent="0.3">
      <c r="A43" s="154"/>
      <c r="B43" s="54" t="s">
        <v>44</v>
      </c>
      <c r="C43" s="209" t="s">
        <v>128</v>
      </c>
      <c r="D43" s="209" t="s">
        <v>60</v>
      </c>
      <c r="E43" s="285" t="s">
        <v>129</v>
      </c>
      <c r="F43" s="23"/>
      <c r="G43" s="15"/>
      <c r="H43" s="15"/>
      <c r="I43" s="19">
        <f t="shared" si="8"/>
        <v>0</v>
      </c>
      <c r="J43" s="15">
        <f t="shared" si="9"/>
        <v>0</v>
      </c>
      <c r="K43" s="155" t="str">
        <f t="shared" si="16"/>
        <v/>
      </c>
      <c r="L43" s="176"/>
      <c r="M43" s="15"/>
      <c r="N43" s="15"/>
      <c r="O43" s="15"/>
      <c r="P43" s="14">
        <f t="shared" si="2"/>
        <v>0</v>
      </c>
      <c r="Q43" s="190" t="str">
        <f t="shared" si="10"/>
        <v/>
      </c>
      <c r="R43" s="194">
        <f t="shared" si="4"/>
        <v>0</v>
      </c>
      <c r="S43" s="15">
        <f t="shared" si="5"/>
        <v>0</v>
      </c>
      <c r="T43" s="15">
        <f t="shared" si="11"/>
        <v>0</v>
      </c>
      <c r="U43" s="15">
        <f t="shared" si="17"/>
        <v>0</v>
      </c>
      <c r="V43" s="15">
        <f t="shared" si="6"/>
        <v>0</v>
      </c>
      <c r="W43" s="155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60" customFormat="1" ht="79.900000000000006" hidden="1" customHeight="1" x14ac:dyDescent="0.3">
      <c r="A44" s="156"/>
      <c r="B44" s="56"/>
      <c r="C44" s="210"/>
      <c r="D44" s="210"/>
      <c r="E44" s="289" t="s">
        <v>251</v>
      </c>
      <c r="F44" s="27"/>
      <c r="G44" s="28"/>
      <c r="H44" s="28"/>
      <c r="I44" s="41">
        <f t="shared" si="8"/>
        <v>0</v>
      </c>
      <c r="J44" s="15">
        <f t="shared" si="9"/>
        <v>0</v>
      </c>
      <c r="K44" s="155" t="str">
        <f t="shared" si="16"/>
        <v/>
      </c>
      <c r="L44" s="177"/>
      <c r="M44" s="28"/>
      <c r="N44" s="28"/>
      <c r="O44" s="28"/>
      <c r="P44" s="14">
        <f t="shared" si="2"/>
        <v>0</v>
      </c>
      <c r="Q44" s="190" t="str">
        <f t="shared" si="10"/>
        <v/>
      </c>
      <c r="R44" s="195">
        <f t="shared" si="4"/>
        <v>0</v>
      </c>
      <c r="S44" s="28">
        <f t="shared" si="5"/>
        <v>0</v>
      </c>
      <c r="T44" s="15">
        <f t="shared" si="11"/>
        <v>0</v>
      </c>
      <c r="U44" s="15">
        <f t="shared" si="17"/>
        <v>0</v>
      </c>
      <c r="V44" s="15">
        <f t="shared" si="6"/>
        <v>0</v>
      </c>
      <c r="W44" s="155" t="str">
        <f t="shared" si="7"/>
        <v/>
      </c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9"/>
      <c r="GF44" s="59"/>
      <c r="GG44" s="59"/>
      <c r="GH44" s="59"/>
      <c r="GI44" s="59"/>
      <c r="GJ44" s="59"/>
      <c r="GK44" s="59"/>
      <c r="GL44" s="59"/>
      <c r="GM44" s="59"/>
      <c r="GN44" s="59"/>
    </row>
    <row r="45" spans="1:196" s="60" customFormat="1" ht="9" hidden="1" customHeight="1" x14ac:dyDescent="0.3">
      <c r="A45" s="156"/>
      <c r="B45" s="56"/>
      <c r="C45" s="210"/>
      <c r="D45" s="210"/>
      <c r="E45" s="289" t="s">
        <v>210</v>
      </c>
      <c r="F45" s="27"/>
      <c r="G45" s="28"/>
      <c r="H45" s="28"/>
      <c r="I45" s="41">
        <f t="shared" si="8"/>
        <v>0</v>
      </c>
      <c r="J45" s="15">
        <f t="shared" si="9"/>
        <v>0</v>
      </c>
      <c r="K45" s="155" t="str">
        <f t="shared" si="16"/>
        <v/>
      </c>
      <c r="L45" s="177"/>
      <c r="M45" s="28"/>
      <c r="N45" s="28"/>
      <c r="O45" s="28"/>
      <c r="P45" s="14">
        <f t="shared" si="2"/>
        <v>0</v>
      </c>
      <c r="Q45" s="190" t="str">
        <f t="shared" si="10"/>
        <v/>
      </c>
      <c r="R45" s="195">
        <f t="shared" si="4"/>
        <v>0</v>
      </c>
      <c r="S45" s="28">
        <f t="shared" si="5"/>
        <v>0</v>
      </c>
      <c r="T45" s="15">
        <f t="shared" si="11"/>
        <v>0</v>
      </c>
      <c r="U45" s="15">
        <f t="shared" si="17"/>
        <v>0</v>
      </c>
      <c r="V45" s="15">
        <f t="shared" si="6"/>
        <v>0</v>
      </c>
      <c r="W45" s="155" t="str">
        <f t="shared" si="7"/>
        <v/>
      </c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9"/>
      <c r="GF45" s="59"/>
      <c r="GG45" s="59"/>
      <c r="GH45" s="59"/>
      <c r="GI45" s="59"/>
      <c r="GJ45" s="59"/>
      <c r="GK45" s="59"/>
      <c r="GL45" s="59"/>
      <c r="GM45" s="59"/>
      <c r="GN45" s="59"/>
    </row>
    <row r="46" spans="1:196" ht="31.5" customHeight="1" x14ac:dyDescent="0.3">
      <c r="A46" s="154"/>
      <c r="B46" s="54" t="s">
        <v>45</v>
      </c>
      <c r="C46" s="209" t="s">
        <v>130</v>
      </c>
      <c r="D46" s="209" t="s">
        <v>60</v>
      </c>
      <c r="E46" s="285" t="s">
        <v>46</v>
      </c>
      <c r="F46" s="23">
        <v>3100</v>
      </c>
      <c r="G46" s="15">
        <v>2453.6999999999998</v>
      </c>
      <c r="H46" s="15">
        <v>1726.9</v>
      </c>
      <c r="I46" s="19">
        <f t="shared" si="8"/>
        <v>2.7879563000079272E-3</v>
      </c>
      <c r="J46" s="15">
        <f t="shared" si="9"/>
        <v>-726.79999999999973</v>
      </c>
      <c r="K46" s="155">
        <f t="shared" si="16"/>
        <v>0.70379426987814331</v>
      </c>
      <c r="L46" s="176"/>
      <c r="M46" s="15"/>
      <c r="N46" s="15"/>
      <c r="O46" s="15"/>
      <c r="P46" s="14">
        <f t="shared" si="2"/>
        <v>0</v>
      </c>
      <c r="Q46" s="190" t="str">
        <f t="shared" si="10"/>
        <v/>
      </c>
      <c r="R46" s="194">
        <f t="shared" si="4"/>
        <v>3100</v>
      </c>
      <c r="S46" s="15">
        <f t="shared" si="5"/>
        <v>3100</v>
      </c>
      <c r="T46" s="15">
        <f t="shared" si="11"/>
        <v>2453.6999999999998</v>
      </c>
      <c r="U46" s="15">
        <f t="shared" si="17"/>
        <v>1726.9</v>
      </c>
      <c r="V46" s="15">
        <f t="shared" si="6"/>
        <v>-726.79999999999973</v>
      </c>
      <c r="W46" s="155">
        <f t="shared" si="7"/>
        <v>0.70379426987814331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21" hidden="1" customHeight="1" x14ac:dyDescent="0.3">
      <c r="A47" s="154"/>
      <c r="B47" s="54"/>
      <c r="C47" s="209" t="s">
        <v>146</v>
      </c>
      <c r="D47" s="209" t="s">
        <v>60</v>
      </c>
      <c r="E47" s="285" t="s">
        <v>145</v>
      </c>
      <c r="F47" s="23"/>
      <c r="G47" s="15"/>
      <c r="H47" s="15"/>
      <c r="I47" s="40">
        <f t="shared" si="8"/>
        <v>0</v>
      </c>
      <c r="J47" s="15">
        <f t="shared" si="9"/>
        <v>0</v>
      </c>
      <c r="K47" s="155" t="str">
        <f t="shared" si="16"/>
        <v/>
      </c>
      <c r="L47" s="176"/>
      <c r="M47" s="15"/>
      <c r="N47" s="15"/>
      <c r="O47" s="15"/>
      <c r="P47" s="14">
        <f t="shared" si="2"/>
        <v>0</v>
      </c>
      <c r="Q47" s="190" t="str">
        <f t="shared" si="10"/>
        <v/>
      </c>
      <c r="R47" s="194">
        <f t="shared" si="4"/>
        <v>0</v>
      </c>
      <c r="S47" s="15">
        <f t="shared" si="5"/>
        <v>0</v>
      </c>
      <c r="T47" s="15">
        <f t="shared" si="11"/>
        <v>0</v>
      </c>
      <c r="U47" s="15">
        <f t="shared" si="17"/>
        <v>0</v>
      </c>
      <c r="V47" s="15">
        <f t="shared" si="6"/>
        <v>0</v>
      </c>
      <c r="W47" s="155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29.25" customHeight="1" x14ac:dyDescent="0.3">
      <c r="A48" s="154"/>
      <c r="B48" s="54" t="s">
        <v>42</v>
      </c>
      <c r="C48" s="213" t="s">
        <v>131</v>
      </c>
      <c r="D48" s="213" t="s">
        <v>60</v>
      </c>
      <c r="E48" s="290" t="s">
        <v>132</v>
      </c>
      <c r="F48" s="23">
        <v>4230.1000000000004</v>
      </c>
      <c r="G48" s="15">
        <v>3013.6</v>
      </c>
      <c r="H48" s="15">
        <v>2416.6999999999998</v>
      </c>
      <c r="I48" s="19">
        <f t="shared" si="8"/>
        <v>3.9015889688048858E-3</v>
      </c>
      <c r="J48" s="15">
        <f t="shared" si="9"/>
        <v>-596.90000000000009</v>
      </c>
      <c r="K48" s="155">
        <f t="shared" si="16"/>
        <v>0.8019312450225643</v>
      </c>
      <c r="L48" s="176"/>
      <c r="M48" s="15"/>
      <c r="N48" s="15"/>
      <c r="O48" s="15"/>
      <c r="P48" s="14">
        <f t="shared" si="2"/>
        <v>0</v>
      </c>
      <c r="Q48" s="190" t="str">
        <f t="shared" si="10"/>
        <v/>
      </c>
      <c r="R48" s="194">
        <f t="shared" si="4"/>
        <v>4230.1000000000004</v>
      </c>
      <c r="S48" s="15">
        <f t="shared" si="5"/>
        <v>4230.1000000000004</v>
      </c>
      <c r="T48" s="15">
        <f t="shared" si="11"/>
        <v>3013.6</v>
      </c>
      <c r="U48" s="15">
        <f t="shared" si="17"/>
        <v>2416.6999999999998</v>
      </c>
      <c r="V48" s="15">
        <f t="shared" si="6"/>
        <v>-596.90000000000009</v>
      </c>
      <c r="W48" s="155">
        <f t="shared" si="7"/>
        <v>0.8019312450225643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1" customFormat="1" ht="30" customHeight="1" x14ac:dyDescent="0.3">
      <c r="A49" s="152">
        <v>3</v>
      </c>
      <c r="B49" s="50" t="s">
        <v>6</v>
      </c>
      <c r="C49" s="50" t="s">
        <v>106</v>
      </c>
      <c r="D49" s="50"/>
      <c r="E49" s="172" t="s">
        <v>91</v>
      </c>
      <c r="F49" s="21">
        <f>SUM(F50:F59,F61:F68)</f>
        <v>43570.2</v>
      </c>
      <c r="G49" s="14">
        <f>SUM(G50:G59,G61:G68)</f>
        <v>31880.399999999998</v>
      </c>
      <c r="H49" s="14">
        <f>SUM(H50:H59,H61:H68)</f>
        <v>27325.599999999999</v>
      </c>
      <c r="I49" s="24">
        <f t="shared" ref="I49:I58" si="38">H49/$H$6</f>
        <v>4.4115223042154504E-2</v>
      </c>
      <c r="J49" s="14">
        <f t="shared" si="9"/>
        <v>-4554.7999999999993</v>
      </c>
      <c r="K49" s="153">
        <f t="shared" si="16"/>
        <v>0.85712851783540989</v>
      </c>
      <c r="L49" s="148">
        <f>SUM(L50:L59,L61:L68)</f>
        <v>70.5</v>
      </c>
      <c r="M49" s="14">
        <f>SUM(M50:M59,M61:M68)</f>
        <v>1155.3</v>
      </c>
      <c r="N49" s="14">
        <f>SUM(N50:N59,N61:N68)</f>
        <v>1095.0999999999999</v>
      </c>
      <c r="O49" s="14">
        <f>SUM(O50:O59,O61:O68)</f>
        <v>1095.0999999999999</v>
      </c>
      <c r="P49" s="14">
        <f t="shared" si="2"/>
        <v>0</v>
      </c>
      <c r="Q49" s="189">
        <f t="shared" si="10"/>
        <v>1</v>
      </c>
      <c r="R49" s="187">
        <f>SUM(R50:R59,R61:R68)</f>
        <v>43640.7</v>
      </c>
      <c r="S49" s="14">
        <f>SUM(S50:S59,S61:S68)</f>
        <v>44725.5</v>
      </c>
      <c r="T49" s="14">
        <f>SUM(T50:T59,T61:T68)</f>
        <v>32975.5</v>
      </c>
      <c r="U49" s="14">
        <f t="shared" si="17"/>
        <v>28420.699999999997</v>
      </c>
      <c r="V49" s="14">
        <f t="shared" ref="V49:V58" si="39">U49-T49</f>
        <v>-4554.8000000000029</v>
      </c>
      <c r="W49" s="153">
        <f t="shared" si="7"/>
        <v>0.86187320889751473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</row>
    <row r="50" spans="1:196" s="1" customFormat="1" ht="40.5" customHeight="1" x14ac:dyDescent="0.3">
      <c r="A50" s="154"/>
      <c r="B50" s="54" t="s">
        <v>112</v>
      </c>
      <c r="C50" s="209" t="s">
        <v>113</v>
      </c>
      <c r="D50" s="213" t="s">
        <v>89</v>
      </c>
      <c r="E50" s="290" t="s">
        <v>118</v>
      </c>
      <c r="F50" s="29">
        <v>105</v>
      </c>
      <c r="G50" s="30">
        <v>93</v>
      </c>
      <c r="H50" s="30">
        <v>63</v>
      </c>
      <c r="I50" s="40">
        <f t="shared" si="38"/>
        <v>1.0170898540766658E-4</v>
      </c>
      <c r="J50" s="15">
        <f t="shared" si="9"/>
        <v>-30</v>
      </c>
      <c r="K50" s="155">
        <f t="shared" si="16"/>
        <v>0.67741935483870963</v>
      </c>
      <c r="L50" s="176"/>
      <c r="M50" s="15"/>
      <c r="N50" s="15"/>
      <c r="O50" s="30"/>
      <c r="P50" s="14">
        <f t="shared" si="2"/>
        <v>0</v>
      </c>
      <c r="Q50" s="190" t="str">
        <f t="shared" si="10"/>
        <v/>
      </c>
      <c r="R50" s="194">
        <f t="shared" ref="R50:R58" si="40">SUM(F50,L50)</f>
        <v>105</v>
      </c>
      <c r="S50" s="15">
        <f t="shared" ref="S50:T50" si="41">SUM(F50,M50)</f>
        <v>105</v>
      </c>
      <c r="T50" s="15">
        <f t="shared" si="41"/>
        <v>93</v>
      </c>
      <c r="U50" s="15">
        <f t="shared" si="17"/>
        <v>63</v>
      </c>
      <c r="V50" s="15">
        <f t="shared" si="39"/>
        <v>-30</v>
      </c>
      <c r="W50" s="155">
        <f t="shared" si="7"/>
        <v>0.67741935483870963</v>
      </c>
      <c r="X50" s="7"/>
      <c r="Y50" s="7"/>
      <c r="Z50" s="76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</row>
    <row r="51" spans="1:196" s="1" customFormat="1" ht="42" customHeight="1" x14ac:dyDescent="0.3">
      <c r="A51" s="154"/>
      <c r="B51" s="54" t="s">
        <v>116</v>
      </c>
      <c r="C51" s="209" t="s">
        <v>119</v>
      </c>
      <c r="D51" s="213" t="s">
        <v>90</v>
      </c>
      <c r="E51" s="290" t="s">
        <v>115</v>
      </c>
      <c r="F51" s="29">
        <v>24</v>
      </c>
      <c r="G51" s="30">
        <v>18</v>
      </c>
      <c r="H51" s="30">
        <v>16.100000000000001</v>
      </c>
      <c r="I51" s="39">
        <f t="shared" si="38"/>
        <v>2.5992296270848127E-5</v>
      </c>
      <c r="J51" s="15">
        <f t="shared" si="9"/>
        <v>-1.8999999999999986</v>
      </c>
      <c r="K51" s="155">
        <f t="shared" si="16"/>
        <v>0.89444444444444449</v>
      </c>
      <c r="L51" s="176"/>
      <c r="M51" s="15"/>
      <c r="N51" s="15"/>
      <c r="O51" s="30"/>
      <c r="P51" s="14">
        <f t="shared" si="2"/>
        <v>0</v>
      </c>
      <c r="Q51" s="190" t="str">
        <f t="shared" si="10"/>
        <v/>
      </c>
      <c r="R51" s="194">
        <f t="shared" si="40"/>
        <v>24</v>
      </c>
      <c r="S51" s="15">
        <f t="shared" ref="S51:T58" si="42">SUM(F51,M51)</f>
        <v>24</v>
      </c>
      <c r="T51" s="15">
        <f t="shared" si="42"/>
        <v>18</v>
      </c>
      <c r="U51" s="15">
        <f t="shared" si="17"/>
        <v>16.100000000000001</v>
      </c>
      <c r="V51" s="15">
        <f t="shared" si="39"/>
        <v>-1.8999999999999986</v>
      </c>
      <c r="W51" s="155">
        <f t="shared" si="7"/>
        <v>0.89444444444444449</v>
      </c>
      <c r="X51" s="7"/>
      <c r="Y51" s="7"/>
      <c r="Z51" s="76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9.5" customHeight="1" x14ac:dyDescent="0.3">
      <c r="A52" s="154"/>
      <c r="B52" s="54" t="s">
        <v>18</v>
      </c>
      <c r="C52" s="209" t="s">
        <v>114</v>
      </c>
      <c r="D52" s="213" t="s">
        <v>90</v>
      </c>
      <c r="E52" s="290" t="s">
        <v>93</v>
      </c>
      <c r="F52" s="29">
        <v>3477.5</v>
      </c>
      <c r="G52" s="30">
        <v>3477.5</v>
      </c>
      <c r="H52" s="139">
        <v>2932.2</v>
      </c>
      <c r="I52" s="19">
        <f t="shared" si="38"/>
        <v>4.7338267779739665E-3</v>
      </c>
      <c r="J52" s="15">
        <f t="shared" si="9"/>
        <v>-545.30000000000018</v>
      </c>
      <c r="K52" s="155">
        <f t="shared" si="16"/>
        <v>0.84319194823867716</v>
      </c>
      <c r="L52" s="176"/>
      <c r="M52" s="15"/>
      <c r="N52" s="15"/>
      <c r="O52" s="30"/>
      <c r="P52" s="14">
        <f t="shared" si="2"/>
        <v>0</v>
      </c>
      <c r="Q52" s="190" t="str">
        <f t="shared" si="10"/>
        <v/>
      </c>
      <c r="R52" s="194">
        <f t="shared" si="40"/>
        <v>3477.5</v>
      </c>
      <c r="S52" s="15">
        <f t="shared" si="42"/>
        <v>3477.5</v>
      </c>
      <c r="T52" s="15">
        <f t="shared" si="42"/>
        <v>3477.5</v>
      </c>
      <c r="U52" s="15">
        <f t="shared" si="17"/>
        <v>2932.2</v>
      </c>
      <c r="V52" s="15">
        <f t="shared" si="39"/>
        <v>-545.30000000000018</v>
      </c>
      <c r="W52" s="155">
        <f t="shared" si="7"/>
        <v>0.84319194823867716</v>
      </c>
      <c r="X52" s="7"/>
      <c r="Y52" s="7"/>
      <c r="Z52" s="76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0.5" customHeight="1" x14ac:dyDescent="0.3">
      <c r="A53" s="154"/>
      <c r="B53" s="54" t="s">
        <v>94</v>
      </c>
      <c r="C53" s="213" t="s">
        <v>282</v>
      </c>
      <c r="D53" s="213" t="s">
        <v>90</v>
      </c>
      <c r="E53" s="290" t="s">
        <v>283</v>
      </c>
      <c r="F53" s="29">
        <v>11</v>
      </c>
      <c r="G53" s="30">
        <v>8</v>
      </c>
      <c r="H53" s="77">
        <v>6.8</v>
      </c>
      <c r="I53" s="39">
        <f t="shared" si="38"/>
        <v>1.0978112710668773E-5</v>
      </c>
      <c r="J53" s="15">
        <f t="shared" si="9"/>
        <v>-1.2000000000000002</v>
      </c>
      <c r="K53" s="155">
        <f t="shared" si="16"/>
        <v>0.85</v>
      </c>
      <c r="L53" s="176"/>
      <c r="M53" s="15"/>
      <c r="N53" s="15"/>
      <c r="O53" s="30"/>
      <c r="P53" s="14">
        <f t="shared" si="2"/>
        <v>0</v>
      </c>
      <c r="Q53" s="190" t="str">
        <f t="shared" si="10"/>
        <v/>
      </c>
      <c r="R53" s="194">
        <f t="shared" si="40"/>
        <v>11</v>
      </c>
      <c r="S53" s="15">
        <f t="shared" si="42"/>
        <v>11</v>
      </c>
      <c r="T53" s="15">
        <f t="shared" si="42"/>
        <v>8</v>
      </c>
      <c r="U53" s="15">
        <f t="shared" si="17"/>
        <v>6.8</v>
      </c>
      <c r="V53" s="15">
        <f t="shared" si="39"/>
        <v>-1.2000000000000002</v>
      </c>
      <c r="W53" s="155">
        <f t="shared" si="7"/>
        <v>0.85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80.25" customHeight="1" x14ac:dyDescent="0.3">
      <c r="A54" s="154"/>
      <c r="B54" s="54" t="s">
        <v>12</v>
      </c>
      <c r="C54" s="213" t="s">
        <v>96</v>
      </c>
      <c r="D54" s="213" t="s">
        <v>97</v>
      </c>
      <c r="E54" s="285" t="s">
        <v>98</v>
      </c>
      <c r="F54" s="29">
        <v>6832.3</v>
      </c>
      <c r="G54" s="30">
        <v>4650.8</v>
      </c>
      <c r="H54" s="30">
        <v>4329.8</v>
      </c>
      <c r="I54" s="19">
        <f t="shared" si="38"/>
        <v>6.9901518256843612E-3</v>
      </c>
      <c r="J54" s="15">
        <f t="shared" si="9"/>
        <v>-321</v>
      </c>
      <c r="K54" s="155">
        <f t="shared" si="16"/>
        <v>0.93097961641007998</v>
      </c>
      <c r="L54" s="176">
        <v>45</v>
      </c>
      <c r="M54" s="15">
        <v>50.4</v>
      </c>
      <c r="N54" s="15">
        <v>12.3</v>
      </c>
      <c r="O54" s="30">
        <v>12.3</v>
      </c>
      <c r="P54" s="15">
        <f t="shared" si="2"/>
        <v>0</v>
      </c>
      <c r="Q54" s="190">
        <f t="shared" si="10"/>
        <v>1</v>
      </c>
      <c r="R54" s="194">
        <f t="shared" si="40"/>
        <v>6877.3</v>
      </c>
      <c r="S54" s="15">
        <f t="shared" si="42"/>
        <v>6882.7</v>
      </c>
      <c r="T54" s="15">
        <f t="shared" si="42"/>
        <v>4663.1000000000004</v>
      </c>
      <c r="U54" s="15">
        <f t="shared" si="17"/>
        <v>4342.1000000000004</v>
      </c>
      <c r="V54" s="15">
        <f t="shared" si="39"/>
        <v>-321</v>
      </c>
      <c r="W54" s="155">
        <f t="shared" si="7"/>
        <v>0.93116167356479596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39" customHeight="1" x14ac:dyDescent="0.3">
      <c r="A55" s="154"/>
      <c r="B55" s="54" t="s">
        <v>37</v>
      </c>
      <c r="C55" s="209" t="s">
        <v>99</v>
      </c>
      <c r="D55" s="213" t="s">
        <v>95</v>
      </c>
      <c r="E55" s="290" t="s">
        <v>120</v>
      </c>
      <c r="F55" s="29">
        <v>13913.4</v>
      </c>
      <c r="G55" s="30">
        <v>9226</v>
      </c>
      <c r="H55" s="30">
        <v>8463.5</v>
      </c>
      <c r="I55" s="19">
        <f t="shared" si="38"/>
        <v>1.3663714253933113E-2</v>
      </c>
      <c r="J55" s="15">
        <f t="shared" si="9"/>
        <v>-762.5</v>
      </c>
      <c r="K55" s="155">
        <f t="shared" si="16"/>
        <v>0.91735313245176675</v>
      </c>
      <c r="L55" s="176">
        <v>25.5</v>
      </c>
      <c r="M55" s="15">
        <v>197.1</v>
      </c>
      <c r="N55" s="15">
        <v>175</v>
      </c>
      <c r="O55" s="30">
        <v>175</v>
      </c>
      <c r="P55" s="15">
        <f t="shared" si="2"/>
        <v>0</v>
      </c>
      <c r="Q55" s="190">
        <f t="shared" si="10"/>
        <v>1</v>
      </c>
      <c r="R55" s="194">
        <f t="shared" si="40"/>
        <v>13938.9</v>
      </c>
      <c r="S55" s="15">
        <f t="shared" si="42"/>
        <v>14110.5</v>
      </c>
      <c r="T55" s="15">
        <f t="shared" si="42"/>
        <v>9401</v>
      </c>
      <c r="U55" s="15">
        <f t="shared" si="17"/>
        <v>8638.5</v>
      </c>
      <c r="V55" s="15">
        <f t="shared" si="39"/>
        <v>-762.5</v>
      </c>
      <c r="W55" s="155">
        <f t="shared" si="7"/>
        <v>0.91889160727582175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78" customFormat="1" ht="34.15" hidden="1" customHeight="1" x14ac:dyDescent="0.3">
      <c r="A56" s="156"/>
      <c r="B56" s="56"/>
      <c r="C56" s="210"/>
      <c r="D56" s="214"/>
      <c r="E56" s="295" t="s">
        <v>194</v>
      </c>
      <c r="F56" s="31"/>
      <c r="G56" s="32"/>
      <c r="H56" s="32"/>
      <c r="I56" s="41">
        <f t="shared" si="38"/>
        <v>0</v>
      </c>
      <c r="J56" s="15">
        <f t="shared" si="9"/>
        <v>0</v>
      </c>
      <c r="K56" s="155" t="str">
        <f t="shared" si="16"/>
        <v/>
      </c>
      <c r="L56" s="177"/>
      <c r="M56" s="28"/>
      <c r="N56" s="28"/>
      <c r="O56" s="32"/>
      <c r="P56" s="14">
        <f t="shared" si="2"/>
        <v>0</v>
      </c>
      <c r="Q56" s="190" t="str">
        <f t="shared" si="10"/>
        <v/>
      </c>
      <c r="R56" s="195">
        <f t="shared" si="40"/>
        <v>0</v>
      </c>
      <c r="S56" s="28">
        <f t="shared" si="42"/>
        <v>0</v>
      </c>
      <c r="T56" s="28">
        <f t="shared" si="42"/>
        <v>0</v>
      </c>
      <c r="U56" s="15">
        <f t="shared" si="17"/>
        <v>0</v>
      </c>
      <c r="V56" s="28">
        <f t="shared" si="39"/>
        <v>0</v>
      </c>
      <c r="W56" s="155" t="str">
        <f t="shared" si="7"/>
        <v/>
      </c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</row>
    <row r="57" spans="1:196" s="1" customFormat="1" ht="40.5" customHeight="1" x14ac:dyDescent="0.3">
      <c r="A57" s="154"/>
      <c r="B57" s="72" t="s">
        <v>8</v>
      </c>
      <c r="C57" s="213" t="s">
        <v>100</v>
      </c>
      <c r="D57" s="213" t="s">
        <v>92</v>
      </c>
      <c r="E57" s="291" t="s">
        <v>101</v>
      </c>
      <c r="F57" s="29">
        <v>103.1</v>
      </c>
      <c r="G57" s="30">
        <v>85.6</v>
      </c>
      <c r="H57" s="77">
        <v>85.6</v>
      </c>
      <c r="I57" s="40">
        <f t="shared" si="38"/>
        <v>1.381950658872422E-4</v>
      </c>
      <c r="J57" s="15">
        <f t="shared" si="9"/>
        <v>0</v>
      </c>
      <c r="K57" s="155">
        <f t="shared" si="16"/>
        <v>1</v>
      </c>
      <c r="L57" s="176"/>
      <c r="M57" s="15"/>
      <c r="N57" s="15"/>
      <c r="O57" s="30"/>
      <c r="P57" s="14">
        <f t="shared" si="2"/>
        <v>0</v>
      </c>
      <c r="Q57" s="190" t="str">
        <f t="shared" si="10"/>
        <v/>
      </c>
      <c r="R57" s="194">
        <f t="shared" si="40"/>
        <v>103.1</v>
      </c>
      <c r="S57" s="15">
        <f t="shared" si="42"/>
        <v>103.1</v>
      </c>
      <c r="T57" s="15">
        <f t="shared" si="42"/>
        <v>85.6</v>
      </c>
      <c r="U57" s="15">
        <f t="shared" si="17"/>
        <v>85.6</v>
      </c>
      <c r="V57" s="15">
        <f t="shared" si="39"/>
        <v>0</v>
      </c>
      <c r="W57" s="155">
        <f t="shared" si="7"/>
        <v>1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9.75" customHeight="1" x14ac:dyDescent="0.3">
      <c r="A58" s="154"/>
      <c r="B58" s="72" t="s">
        <v>9</v>
      </c>
      <c r="C58" s="213" t="s">
        <v>121</v>
      </c>
      <c r="D58" s="213" t="s">
        <v>92</v>
      </c>
      <c r="E58" s="285" t="s">
        <v>299</v>
      </c>
      <c r="F58" s="29">
        <v>4770.1000000000004</v>
      </c>
      <c r="G58" s="30">
        <v>3324.2</v>
      </c>
      <c r="H58" s="30">
        <v>3131.6</v>
      </c>
      <c r="I58" s="19">
        <f t="shared" si="38"/>
        <v>5.0557437889309307E-3</v>
      </c>
      <c r="J58" s="15">
        <f t="shared" si="9"/>
        <v>-192.59999999999991</v>
      </c>
      <c r="K58" s="155">
        <f t="shared" si="16"/>
        <v>0.94206124781902412</v>
      </c>
      <c r="L58" s="176"/>
      <c r="M58" s="15"/>
      <c r="N58" s="15"/>
      <c r="O58" s="30"/>
      <c r="P58" s="14">
        <f t="shared" si="2"/>
        <v>0</v>
      </c>
      <c r="Q58" s="190" t="str">
        <f t="shared" si="10"/>
        <v/>
      </c>
      <c r="R58" s="194">
        <f t="shared" si="40"/>
        <v>4770.1000000000004</v>
      </c>
      <c r="S58" s="15">
        <f t="shared" si="42"/>
        <v>4770.1000000000004</v>
      </c>
      <c r="T58" s="15">
        <f t="shared" si="42"/>
        <v>3324.2</v>
      </c>
      <c r="U58" s="15">
        <f t="shared" si="17"/>
        <v>3131.6</v>
      </c>
      <c r="V58" s="15">
        <f t="shared" si="39"/>
        <v>-192.59999999999991</v>
      </c>
      <c r="W58" s="155">
        <f t="shared" si="7"/>
        <v>0.94206124781902412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57.75" customHeight="1" x14ac:dyDescent="0.3">
      <c r="A59" s="154"/>
      <c r="B59" s="72" t="s">
        <v>9</v>
      </c>
      <c r="C59" s="213" t="s">
        <v>264</v>
      </c>
      <c r="D59" s="213" t="s">
        <v>92</v>
      </c>
      <c r="E59" s="285" t="s">
        <v>268</v>
      </c>
      <c r="F59" s="29">
        <v>53.7</v>
      </c>
      <c r="G59" s="30">
        <v>33</v>
      </c>
      <c r="H59" s="30">
        <v>11.5</v>
      </c>
      <c r="I59" s="40">
        <f t="shared" ref="I59:I60" si="43">H59/$H$6</f>
        <v>1.8565925907748662E-5</v>
      </c>
      <c r="J59" s="15">
        <f t="shared" si="9"/>
        <v>-21.5</v>
      </c>
      <c r="K59" s="155">
        <f t="shared" si="16"/>
        <v>0.34848484848484851</v>
      </c>
      <c r="L59" s="176"/>
      <c r="M59" s="15">
        <v>313.39999999999998</v>
      </c>
      <c r="N59" s="15">
        <v>313.39999999999998</v>
      </c>
      <c r="O59" s="30">
        <v>313.39999999999998</v>
      </c>
      <c r="P59" s="14">
        <f t="shared" si="2"/>
        <v>0</v>
      </c>
      <c r="Q59" s="190">
        <f t="shared" si="10"/>
        <v>1</v>
      </c>
      <c r="R59" s="194">
        <f t="shared" ref="R59:R60" si="44">SUM(F59,L59)</f>
        <v>53.7</v>
      </c>
      <c r="S59" s="15">
        <f t="shared" ref="S59:S60" si="45">SUM(F59,M59)</f>
        <v>367.09999999999997</v>
      </c>
      <c r="T59" s="15">
        <f t="shared" ref="T59:T60" si="46">SUM(G59,N59)</f>
        <v>346.4</v>
      </c>
      <c r="U59" s="15">
        <f t="shared" si="17"/>
        <v>324.89999999999998</v>
      </c>
      <c r="V59" s="15">
        <f t="shared" ref="V59:V60" si="47">U59-T59</f>
        <v>-21.5</v>
      </c>
      <c r="W59" s="155">
        <f t="shared" si="7"/>
        <v>0.93793302540415702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71" customFormat="1" ht="78" hidden="1" customHeight="1" x14ac:dyDescent="0.3">
      <c r="A60" s="158"/>
      <c r="B60" s="63"/>
      <c r="C60" s="64"/>
      <c r="D60" s="63"/>
      <c r="E60" s="289" t="s">
        <v>290</v>
      </c>
      <c r="F60" s="27"/>
      <c r="G60" s="28"/>
      <c r="H60" s="28"/>
      <c r="I60" s="43">
        <f t="shared" si="43"/>
        <v>0</v>
      </c>
      <c r="J60" s="15">
        <f t="shared" si="9"/>
        <v>0</v>
      </c>
      <c r="K60" s="155" t="str">
        <f t="shared" si="16"/>
        <v/>
      </c>
      <c r="L60" s="178"/>
      <c r="M60" s="34"/>
      <c r="N60" s="34"/>
      <c r="O60" s="34"/>
      <c r="P60" s="14">
        <f t="shared" si="2"/>
        <v>0</v>
      </c>
      <c r="Q60" s="190" t="str">
        <f t="shared" si="10"/>
        <v/>
      </c>
      <c r="R60" s="196">
        <f t="shared" si="44"/>
        <v>0</v>
      </c>
      <c r="S60" s="34">
        <f t="shared" si="45"/>
        <v>0</v>
      </c>
      <c r="T60" s="34">
        <f t="shared" si="46"/>
        <v>0</v>
      </c>
      <c r="U60" s="15">
        <f t="shared" si="17"/>
        <v>0</v>
      </c>
      <c r="V60" s="28">
        <f t="shared" si="47"/>
        <v>0</v>
      </c>
      <c r="W60" s="155" t="str">
        <f t="shared" si="7"/>
        <v/>
      </c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70"/>
      <c r="GF60" s="70"/>
      <c r="GG60" s="70"/>
      <c r="GH60" s="70"/>
      <c r="GI60" s="70"/>
      <c r="GJ60" s="70"/>
      <c r="GK60" s="70"/>
      <c r="GL60" s="70"/>
      <c r="GM60" s="70"/>
      <c r="GN60" s="70"/>
    </row>
    <row r="61" spans="1:196" ht="29.25" customHeight="1" x14ac:dyDescent="0.3">
      <c r="A61" s="154"/>
      <c r="B61" s="72" t="s">
        <v>11</v>
      </c>
      <c r="C61" s="213" t="s">
        <v>102</v>
      </c>
      <c r="D61" s="213" t="s">
        <v>92</v>
      </c>
      <c r="E61" s="285" t="s">
        <v>111</v>
      </c>
      <c r="F61" s="23">
        <v>2283.1999999999998</v>
      </c>
      <c r="G61" s="15">
        <v>1583.1</v>
      </c>
      <c r="H61" s="15">
        <v>1376.5</v>
      </c>
      <c r="I61" s="19">
        <f>H61/$H$6</f>
        <v>2.2222606097405243E-3</v>
      </c>
      <c r="J61" s="15">
        <f t="shared" si="9"/>
        <v>-206.59999999999991</v>
      </c>
      <c r="K61" s="155">
        <f t="shared" si="16"/>
        <v>0.8694965573874045</v>
      </c>
      <c r="L61" s="176"/>
      <c r="M61" s="15"/>
      <c r="N61" s="15"/>
      <c r="O61" s="15"/>
      <c r="P61" s="14">
        <f t="shared" si="2"/>
        <v>0</v>
      </c>
      <c r="Q61" s="190" t="str">
        <f t="shared" si="10"/>
        <v/>
      </c>
      <c r="R61" s="194">
        <f>SUM(F61,L61)</f>
        <v>2283.1999999999998</v>
      </c>
      <c r="S61" s="15">
        <f t="shared" ref="S61:T65" si="48">SUM(F61,M61)</f>
        <v>2283.1999999999998</v>
      </c>
      <c r="T61" s="15">
        <f t="shared" si="48"/>
        <v>1583.1</v>
      </c>
      <c r="U61" s="15">
        <f t="shared" si="17"/>
        <v>1376.5</v>
      </c>
      <c r="V61" s="15">
        <f>U61-T61</f>
        <v>-206.59999999999991</v>
      </c>
      <c r="W61" s="155">
        <f t="shared" si="7"/>
        <v>0.8694965573874045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</row>
    <row r="62" spans="1:196" ht="27.75" customHeight="1" x14ac:dyDescent="0.3">
      <c r="A62" s="154"/>
      <c r="B62" s="72" t="s">
        <v>10</v>
      </c>
      <c r="C62" s="213" t="s">
        <v>122</v>
      </c>
      <c r="D62" s="213" t="s">
        <v>92</v>
      </c>
      <c r="E62" s="285" t="s">
        <v>105</v>
      </c>
      <c r="F62" s="23">
        <v>1316.2</v>
      </c>
      <c r="G62" s="15">
        <v>888</v>
      </c>
      <c r="H62" s="15">
        <v>709.6</v>
      </c>
      <c r="I62" s="19">
        <f>H62/$H$6</f>
        <v>1.1455983499250827E-3</v>
      </c>
      <c r="J62" s="15">
        <f t="shared" si="9"/>
        <v>-178.39999999999998</v>
      </c>
      <c r="K62" s="155">
        <f t="shared" si="16"/>
        <v>0.79909909909909915</v>
      </c>
      <c r="L62" s="176"/>
      <c r="M62" s="15">
        <v>594.4</v>
      </c>
      <c r="N62" s="15">
        <v>594.4</v>
      </c>
      <c r="O62" s="15">
        <v>594.4</v>
      </c>
      <c r="P62" s="14">
        <f t="shared" si="2"/>
        <v>0</v>
      </c>
      <c r="Q62" s="190">
        <f t="shared" si="10"/>
        <v>1</v>
      </c>
      <c r="R62" s="194">
        <f>SUM(F62,L62)</f>
        <v>1316.2</v>
      </c>
      <c r="S62" s="15">
        <f t="shared" si="48"/>
        <v>1910.6</v>
      </c>
      <c r="T62" s="15">
        <f t="shared" si="48"/>
        <v>1482.4</v>
      </c>
      <c r="U62" s="15">
        <f t="shared" si="17"/>
        <v>1304</v>
      </c>
      <c r="V62" s="15">
        <f>U62-T62</f>
        <v>-178.40000000000009</v>
      </c>
      <c r="W62" s="155">
        <f t="shared" si="7"/>
        <v>0.87965461413923363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</row>
    <row r="63" spans="1:196" ht="78.75" customHeight="1" x14ac:dyDescent="0.3">
      <c r="A63" s="154"/>
      <c r="B63" s="72"/>
      <c r="C63" s="213" t="s">
        <v>147</v>
      </c>
      <c r="D63" s="213" t="s">
        <v>92</v>
      </c>
      <c r="E63" s="285" t="s">
        <v>148</v>
      </c>
      <c r="F63" s="23">
        <v>549.9</v>
      </c>
      <c r="G63" s="15">
        <v>513.9</v>
      </c>
      <c r="H63" s="48">
        <v>317.8</v>
      </c>
      <c r="I63" s="19">
        <f>H63/$H$6</f>
        <v>5.1306532638978471E-4</v>
      </c>
      <c r="J63" s="15">
        <f t="shared" si="9"/>
        <v>-196.09999999999997</v>
      </c>
      <c r="K63" s="155">
        <f t="shared" si="16"/>
        <v>0.61840825063241878</v>
      </c>
      <c r="L63" s="176"/>
      <c r="M63" s="15"/>
      <c r="N63" s="15"/>
      <c r="O63" s="15"/>
      <c r="P63" s="14">
        <f t="shared" si="2"/>
        <v>0</v>
      </c>
      <c r="Q63" s="190" t="str">
        <f t="shared" si="10"/>
        <v/>
      </c>
      <c r="R63" s="194">
        <f>SUM(F63,L63)</f>
        <v>549.9</v>
      </c>
      <c r="S63" s="15">
        <f t="shared" si="48"/>
        <v>549.9</v>
      </c>
      <c r="T63" s="15">
        <f t="shared" si="48"/>
        <v>513.9</v>
      </c>
      <c r="U63" s="15">
        <f t="shared" si="17"/>
        <v>317.8</v>
      </c>
      <c r="V63" s="15">
        <f>U63-T63</f>
        <v>-196.09999999999997</v>
      </c>
      <c r="W63" s="155">
        <f t="shared" si="7"/>
        <v>0.61840825063241878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99.75" customHeight="1" x14ac:dyDescent="0.3">
      <c r="A64" s="154"/>
      <c r="B64" s="72" t="s">
        <v>35</v>
      </c>
      <c r="C64" s="213" t="s">
        <v>103</v>
      </c>
      <c r="D64" s="213" t="s">
        <v>95</v>
      </c>
      <c r="E64" s="290" t="s">
        <v>123</v>
      </c>
      <c r="F64" s="23">
        <v>555</v>
      </c>
      <c r="G64" s="15">
        <v>460</v>
      </c>
      <c r="H64" s="15">
        <v>345.5</v>
      </c>
      <c r="I64" s="19">
        <f>H64/$H$6</f>
        <v>5.5778499140236198E-4</v>
      </c>
      <c r="J64" s="15">
        <f t="shared" si="9"/>
        <v>-114.5</v>
      </c>
      <c r="K64" s="155">
        <f t="shared" si="16"/>
        <v>0.75108695652173918</v>
      </c>
      <c r="L64" s="176"/>
      <c r="M64" s="15"/>
      <c r="N64" s="15"/>
      <c r="O64" s="15"/>
      <c r="P64" s="14">
        <f t="shared" si="2"/>
        <v>0</v>
      </c>
      <c r="Q64" s="190" t="str">
        <f t="shared" si="10"/>
        <v/>
      </c>
      <c r="R64" s="194">
        <f>SUM(F64,L64)</f>
        <v>555</v>
      </c>
      <c r="S64" s="15">
        <f t="shared" si="48"/>
        <v>555</v>
      </c>
      <c r="T64" s="15">
        <f t="shared" si="48"/>
        <v>460</v>
      </c>
      <c r="U64" s="15">
        <f t="shared" si="17"/>
        <v>345.5</v>
      </c>
      <c r="V64" s="15">
        <f>U64-T64</f>
        <v>-114.5</v>
      </c>
      <c r="W64" s="155">
        <f t="shared" si="7"/>
        <v>0.75108695652173918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60" hidden="1" customHeight="1" x14ac:dyDescent="0.3">
      <c r="A65" s="154"/>
      <c r="B65" s="72"/>
      <c r="C65" s="213" t="s">
        <v>150</v>
      </c>
      <c r="D65" s="213" t="s">
        <v>89</v>
      </c>
      <c r="E65" s="290" t="s">
        <v>149</v>
      </c>
      <c r="F65" s="23"/>
      <c r="G65" s="15"/>
      <c r="H65" s="15"/>
      <c r="I65" s="42">
        <f>H65/$H$6</f>
        <v>0</v>
      </c>
      <c r="J65" s="15">
        <f t="shared" si="9"/>
        <v>0</v>
      </c>
      <c r="K65" s="155" t="str">
        <f t="shared" si="16"/>
        <v/>
      </c>
      <c r="L65" s="176"/>
      <c r="M65" s="15"/>
      <c r="N65" s="15"/>
      <c r="O65" s="15"/>
      <c r="P65" s="14">
        <f t="shared" si="2"/>
        <v>0</v>
      </c>
      <c r="Q65" s="190" t="str">
        <f t="shared" si="10"/>
        <v/>
      </c>
      <c r="R65" s="194">
        <f>SUM(F65,L65)</f>
        <v>0</v>
      </c>
      <c r="S65" s="15">
        <f t="shared" si="48"/>
        <v>0</v>
      </c>
      <c r="T65" s="15">
        <f t="shared" si="48"/>
        <v>0</v>
      </c>
      <c r="U65" s="15">
        <f t="shared" si="17"/>
        <v>0</v>
      </c>
      <c r="V65" s="15">
        <f>U65-T65</f>
        <v>0</v>
      </c>
      <c r="W65" s="155" t="str">
        <f t="shared" si="7"/>
        <v/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s="60" customFormat="1" ht="204.6" hidden="1" customHeight="1" x14ac:dyDescent="0.3">
      <c r="A66" s="156"/>
      <c r="B66" s="73"/>
      <c r="C66" s="214" t="s">
        <v>271</v>
      </c>
      <c r="D66" s="214" t="s">
        <v>273</v>
      </c>
      <c r="E66" s="295" t="s">
        <v>323</v>
      </c>
      <c r="F66" s="27"/>
      <c r="G66" s="28"/>
      <c r="H66" s="28"/>
      <c r="I66" s="46">
        <f t="shared" ref="I66:I67" si="49">H66/$H$6</f>
        <v>0</v>
      </c>
      <c r="J66" s="15">
        <f t="shared" si="9"/>
        <v>0</v>
      </c>
      <c r="K66" s="155" t="str">
        <f t="shared" si="16"/>
        <v/>
      </c>
      <c r="L66" s="177"/>
      <c r="M66" s="28"/>
      <c r="N66" s="28"/>
      <c r="O66" s="28"/>
      <c r="P66" s="14">
        <f t="shared" si="2"/>
        <v>0</v>
      </c>
      <c r="Q66" s="190" t="str">
        <f t="shared" si="10"/>
        <v/>
      </c>
      <c r="R66" s="195">
        <f t="shared" ref="R66:R67" si="50">SUM(F66,L66)</f>
        <v>0</v>
      </c>
      <c r="S66" s="28">
        <f t="shared" ref="S66:S67" si="51">SUM(F66,M66)</f>
        <v>0</v>
      </c>
      <c r="T66" s="28">
        <f t="shared" ref="T66:T67" si="52">SUM(G66,N66)</f>
        <v>0</v>
      </c>
      <c r="U66" s="15">
        <f t="shared" si="17"/>
        <v>0</v>
      </c>
      <c r="V66" s="28">
        <f t="shared" ref="V66:V67" si="53">U66-T66</f>
        <v>0</v>
      </c>
      <c r="W66" s="155" t="str">
        <f t="shared" si="7"/>
        <v/>
      </c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9"/>
      <c r="GF66" s="59"/>
      <c r="GG66" s="59"/>
      <c r="GH66" s="59"/>
      <c r="GI66" s="59"/>
      <c r="GJ66" s="59"/>
      <c r="GK66" s="59"/>
      <c r="GL66" s="59"/>
      <c r="GM66" s="59"/>
      <c r="GN66" s="59"/>
    </row>
    <row r="67" spans="1:196" s="60" customFormat="1" ht="283.14999999999998" hidden="1" customHeight="1" x14ac:dyDescent="0.3">
      <c r="A67" s="156"/>
      <c r="B67" s="73"/>
      <c r="C67" s="214" t="s">
        <v>272</v>
      </c>
      <c r="D67" s="214" t="s">
        <v>89</v>
      </c>
      <c r="E67" s="295" t="s">
        <v>324</v>
      </c>
      <c r="F67" s="27"/>
      <c r="G67" s="28"/>
      <c r="H67" s="28"/>
      <c r="I67" s="46">
        <f t="shared" si="49"/>
        <v>0</v>
      </c>
      <c r="J67" s="15">
        <f t="shared" si="9"/>
        <v>0</v>
      </c>
      <c r="K67" s="155" t="str">
        <f t="shared" si="16"/>
        <v/>
      </c>
      <c r="L67" s="177"/>
      <c r="M67" s="28"/>
      <c r="N67" s="28"/>
      <c r="O67" s="28"/>
      <c r="P67" s="14">
        <f t="shared" si="2"/>
        <v>0</v>
      </c>
      <c r="Q67" s="190" t="str">
        <f t="shared" si="10"/>
        <v/>
      </c>
      <c r="R67" s="195">
        <f t="shared" si="50"/>
        <v>0</v>
      </c>
      <c r="S67" s="28">
        <f t="shared" si="51"/>
        <v>0</v>
      </c>
      <c r="T67" s="28">
        <f t="shared" si="52"/>
        <v>0</v>
      </c>
      <c r="U67" s="15">
        <f t="shared" si="17"/>
        <v>0</v>
      </c>
      <c r="V67" s="28">
        <f t="shared" si="53"/>
        <v>0</v>
      </c>
      <c r="W67" s="155" t="str">
        <f t="shared" si="7"/>
        <v/>
      </c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9"/>
      <c r="GF67" s="59"/>
      <c r="GG67" s="59"/>
      <c r="GH67" s="59"/>
      <c r="GI67" s="59"/>
      <c r="GJ67" s="59"/>
      <c r="GK67" s="59"/>
      <c r="GL67" s="59"/>
      <c r="GM67" s="59"/>
      <c r="GN67" s="59"/>
    </row>
    <row r="68" spans="1:196" s="80" customFormat="1" ht="38.25" customHeight="1" x14ac:dyDescent="0.3">
      <c r="A68" s="154"/>
      <c r="B68" s="54" t="s">
        <v>7</v>
      </c>
      <c r="C68" s="209" t="s">
        <v>124</v>
      </c>
      <c r="D68" s="209" t="s">
        <v>57</v>
      </c>
      <c r="E68" s="290" t="s">
        <v>125</v>
      </c>
      <c r="F68" s="23">
        <v>9575.7999999999993</v>
      </c>
      <c r="G68" s="15">
        <v>7519.3</v>
      </c>
      <c r="H68" s="15">
        <v>5536.1</v>
      </c>
      <c r="I68" s="19">
        <f>H68/$H$6</f>
        <v>8.9376367319902051E-3</v>
      </c>
      <c r="J68" s="15">
        <f t="shared" si="9"/>
        <v>-1983.1999999999998</v>
      </c>
      <c r="K68" s="155">
        <f t="shared" si="16"/>
        <v>0.73625204473820705</v>
      </c>
      <c r="L68" s="176"/>
      <c r="M68" s="15"/>
      <c r="N68" s="15"/>
      <c r="O68" s="15"/>
      <c r="P68" s="14">
        <f t="shared" si="2"/>
        <v>0</v>
      </c>
      <c r="Q68" s="190" t="str">
        <f t="shared" si="10"/>
        <v/>
      </c>
      <c r="R68" s="194">
        <f>SUM(F68,L68)</f>
        <v>9575.7999999999993</v>
      </c>
      <c r="S68" s="15">
        <f>SUM(F68,M68)</f>
        <v>9575.7999999999993</v>
      </c>
      <c r="T68" s="15">
        <f>SUM(G68,N68)</f>
        <v>7519.3</v>
      </c>
      <c r="U68" s="15">
        <f t="shared" si="17"/>
        <v>5536.1</v>
      </c>
      <c r="V68" s="15">
        <f>U68-T68</f>
        <v>-1983.1999999999998</v>
      </c>
      <c r="W68" s="155">
        <f t="shared" si="7"/>
        <v>0.73625204473820705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79"/>
      <c r="GF68" s="79"/>
      <c r="GG68" s="79"/>
      <c r="GH68" s="79"/>
      <c r="GI68" s="79"/>
      <c r="GJ68" s="79"/>
      <c r="GK68" s="79"/>
      <c r="GL68" s="79"/>
      <c r="GM68" s="79"/>
      <c r="GN68" s="79"/>
    </row>
    <row r="69" spans="1:196" s="75" customFormat="1" ht="30" customHeight="1" x14ac:dyDescent="0.3">
      <c r="A69" s="152">
        <v>4</v>
      </c>
      <c r="B69" s="50" t="s">
        <v>14</v>
      </c>
      <c r="C69" s="50" t="s">
        <v>108</v>
      </c>
      <c r="D69" s="50"/>
      <c r="E69" s="171" t="s">
        <v>305</v>
      </c>
      <c r="F69" s="21">
        <f>SUM(F70:F73)</f>
        <v>14855.699999999999</v>
      </c>
      <c r="G69" s="14">
        <f t="shared" ref="G69:H69" si="54">SUM(G70:G73)</f>
        <v>10427.400000000001</v>
      </c>
      <c r="H69" s="14">
        <f t="shared" si="54"/>
        <v>8982</v>
      </c>
      <c r="I69" s="24">
        <f t="shared" si="8"/>
        <v>1.4500795348121607E-2</v>
      </c>
      <c r="J69" s="14">
        <f t="shared" si="9"/>
        <v>-1445.4000000000015</v>
      </c>
      <c r="K69" s="153">
        <f t="shared" si="16"/>
        <v>0.86138442948385974</v>
      </c>
      <c r="L69" s="148">
        <f>SUM(L70:L73)</f>
        <v>3240.1</v>
      </c>
      <c r="M69" s="14">
        <f t="shared" ref="M69" si="55">SUM(M70:M73)</f>
        <v>3425.7999999999997</v>
      </c>
      <c r="N69" s="14">
        <f>SUM(N70:N73)</f>
        <v>3356.2999999999997</v>
      </c>
      <c r="O69" s="14">
        <f t="shared" ref="O69" si="56">SUM(O70:O73)</f>
        <v>1650.2</v>
      </c>
      <c r="P69" s="14">
        <f t="shared" si="2"/>
        <v>-1706.0999999999997</v>
      </c>
      <c r="Q69" s="189">
        <f t="shared" ref="Q69:Q136" si="57">IFERROR(100%*(O69/N69),"")</f>
        <v>0.49167237732026342</v>
      </c>
      <c r="R69" s="187">
        <f>SUM(R70:R73)</f>
        <v>18095.800000000003</v>
      </c>
      <c r="S69" s="14">
        <f t="shared" ref="S69:T69" si="58">SUM(S70:S73)</f>
        <v>18281.5</v>
      </c>
      <c r="T69" s="14">
        <f t="shared" si="58"/>
        <v>13783.7</v>
      </c>
      <c r="U69" s="14">
        <f t="shared" si="17"/>
        <v>10632.2</v>
      </c>
      <c r="V69" s="14">
        <f t="shared" si="6"/>
        <v>-3151.5</v>
      </c>
      <c r="W69" s="153">
        <f t="shared" ref="W69:W104" si="59">IFERROR(100%*(U69/T69),"")</f>
        <v>0.77136037493561238</v>
      </c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74"/>
      <c r="GF69" s="74"/>
      <c r="GG69" s="74"/>
      <c r="GH69" s="74"/>
      <c r="GI69" s="74"/>
      <c r="GJ69" s="74"/>
      <c r="GK69" s="74"/>
      <c r="GL69" s="74"/>
      <c r="GM69" s="74"/>
      <c r="GN69" s="74"/>
    </row>
    <row r="70" spans="1:196" ht="32.25" customHeight="1" x14ac:dyDescent="0.3">
      <c r="A70" s="154"/>
      <c r="B70" s="54" t="s">
        <v>27</v>
      </c>
      <c r="C70" s="213" t="s">
        <v>134</v>
      </c>
      <c r="D70" s="213" t="s">
        <v>62</v>
      </c>
      <c r="E70" s="291" t="s">
        <v>133</v>
      </c>
      <c r="F70" s="23">
        <v>6218.7</v>
      </c>
      <c r="G70" s="15">
        <v>4206.7</v>
      </c>
      <c r="H70" s="15">
        <v>3905.8</v>
      </c>
      <c r="I70" s="19">
        <f t="shared" si="8"/>
        <v>6.3056342096073671E-3</v>
      </c>
      <c r="J70" s="15">
        <f t="shared" si="9"/>
        <v>-300.89999999999964</v>
      </c>
      <c r="K70" s="155">
        <f t="shared" si="16"/>
        <v>0.92847124824684435</v>
      </c>
      <c r="L70" s="176">
        <v>329</v>
      </c>
      <c r="M70" s="15">
        <v>450.7</v>
      </c>
      <c r="N70" s="15">
        <v>434.7</v>
      </c>
      <c r="O70" s="15">
        <v>134.69999999999999</v>
      </c>
      <c r="P70" s="14">
        <f t="shared" si="2"/>
        <v>-300</v>
      </c>
      <c r="Q70" s="190">
        <f t="shared" si="57"/>
        <v>0.30986887508626637</v>
      </c>
      <c r="R70" s="194">
        <f t="shared" si="4"/>
        <v>6547.7</v>
      </c>
      <c r="S70" s="15">
        <f>SUM(F70,M70)</f>
        <v>6669.4</v>
      </c>
      <c r="T70" s="15">
        <f t="shared" si="11"/>
        <v>4641.3999999999996</v>
      </c>
      <c r="U70" s="15">
        <f t="shared" si="17"/>
        <v>4040.5</v>
      </c>
      <c r="V70" s="15">
        <f t="shared" si="6"/>
        <v>-600.89999999999964</v>
      </c>
      <c r="W70" s="155">
        <f t="shared" si="59"/>
        <v>0.87053475244538292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39" customHeight="1" x14ac:dyDescent="0.3">
      <c r="A71" s="154"/>
      <c r="B71" s="54" t="s">
        <v>32</v>
      </c>
      <c r="C71" s="213" t="s">
        <v>61</v>
      </c>
      <c r="D71" s="213" t="s">
        <v>63</v>
      </c>
      <c r="E71" s="285" t="s">
        <v>135</v>
      </c>
      <c r="F71" s="23">
        <v>4732.8999999999996</v>
      </c>
      <c r="G71" s="15">
        <v>3439.2</v>
      </c>
      <c r="H71" s="15">
        <v>2665.2</v>
      </c>
      <c r="I71" s="19">
        <f t="shared" si="8"/>
        <v>4.3027744112462372E-3</v>
      </c>
      <c r="J71" s="15">
        <f t="shared" si="9"/>
        <v>-774</v>
      </c>
      <c r="K71" s="155">
        <f t="shared" si="16"/>
        <v>0.77494766224703415</v>
      </c>
      <c r="L71" s="176">
        <v>2847.6</v>
      </c>
      <c r="M71" s="15">
        <v>2887.5</v>
      </c>
      <c r="N71" s="15">
        <v>2854.7</v>
      </c>
      <c r="O71" s="15">
        <v>1448.6</v>
      </c>
      <c r="P71" s="15">
        <f t="shared" ref="P71:P134" si="60">O71-N71</f>
        <v>-1406.1</v>
      </c>
      <c r="Q71" s="190">
        <f t="shared" si="57"/>
        <v>0.50744386450415102</v>
      </c>
      <c r="R71" s="194">
        <f t="shared" si="4"/>
        <v>7580.5</v>
      </c>
      <c r="S71" s="15">
        <f t="shared" si="5"/>
        <v>7620.4</v>
      </c>
      <c r="T71" s="15">
        <f t="shared" si="11"/>
        <v>6293.9</v>
      </c>
      <c r="U71" s="15">
        <f t="shared" si="17"/>
        <v>4113.7999999999993</v>
      </c>
      <c r="V71" s="15">
        <f t="shared" si="6"/>
        <v>-2180.1000000000004</v>
      </c>
      <c r="W71" s="155">
        <f t="shared" si="59"/>
        <v>0.65361699423251074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ht="42.75" customHeight="1" x14ac:dyDescent="0.3">
      <c r="A72" s="154"/>
      <c r="B72" s="54" t="s">
        <v>28</v>
      </c>
      <c r="C72" s="213" t="s">
        <v>136</v>
      </c>
      <c r="D72" s="213" t="s">
        <v>64</v>
      </c>
      <c r="E72" s="291" t="s">
        <v>137</v>
      </c>
      <c r="F72" s="23">
        <v>3577.4</v>
      </c>
      <c r="G72" s="15">
        <v>2501.8000000000002</v>
      </c>
      <c r="H72" s="15">
        <v>2244.6</v>
      </c>
      <c r="I72" s="19">
        <f t="shared" si="8"/>
        <v>3.6237458515245777E-3</v>
      </c>
      <c r="J72" s="15">
        <f t="shared" ref="J72:J135" si="61">H72-G72</f>
        <v>-257.20000000000027</v>
      </c>
      <c r="K72" s="155">
        <f t="shared" ref="K72:K139" si="62">IFERROR(100%*(H72/G72),"")</f>
        <v>0.89719402030537998</v>
      </c>
      <c r="L72" s="176">
        <v>63.5</v>
      </c>
      <c r="M72" s="15">
        <v>87.6</v>
      </c>
      <c r="N72" s="15">
        <v>66.900000000000006</v>
      </c>
      <c r="O72" s="15">
        <v>66.900000000000006</v>
      </c>
      <c r="P72" s="14">
        <f t="shared" si="60"/>
        <v>0</v>
      </c>
      <c r="Q72" s="190">
        <f t="shared" si="57"/>
        <v>1</v>
      </c>
      <c r="R72" s="194">
        <f t="shared" si="4"/>
        <v>3640.9</v>
      </c>
      <c r="S72" s="15">
        <f t="shared" si="5"/>
        <v>3665</v>
      </c>
      <c r="T72" s="15">
        <f t="shared" si="11"/>
        <v>2568.7000000000003</v>
      </c>
      <c r="U72" s="15">
        <f t="shared" si="17"/>
        <v>2311.5</v>
      </c>
      <c r="V72" s="15">
        <f t="shared" si="6"/>
        <v>-257.20000000000027</v>
      </c>
      <c r="W72" s="155">
        <f t="shared" si="59"/>
        <v>0.89987153034608935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27" customHeight="1" thickBot="1" x14ac:dyDescent="0.35">
      <c r="A73" s="154"/>
      <c r="B73" s="54" t="s">
        <v>29</v>
      </c>
      <c r="C73" s="213" t="s">
        <v>138</v>
      </c>
      <c r="D73" s="213" t="s">
        <v>64</v>
      </c>
      <c r="E73" s="290" t="s">
        <v>139</v>
      </c>
      <c r="F73" s="23">
        <v>326.7</v>
      </c>
      <c r="G73" s="15">
        <v>279.7</v>
      </c>
      <c r="H73" s="15">
        <v>166.4</v>
      </c>
      <c r="I73" s="39">
        <f t="shared" si="8"/>
        <v>2.6864087574342412E-4</v>
      </c>
      <c r="J73" s="15">
        <f t="shared" si="61"/>
        <v>-113.29999999999998</v>
      </c>
      <c r="K73" s="155">
        <f t="shared" si="62"/>
        <v>0.59492313192706481</v>
      </c>
      <c r="L73" s="176"/>
      <c r="M73" s="15"/>
      <c r="N73" s="15"/>
      <c r="O73" s="15"/>
      <c r="P73" s="14">
        <f t="shared" si="60"/>
        <v>0</v>
      </c>
      <c r="Q73" s="190" t="str">
        <f t="shared" si="57"/>
        <v/>
      </c>
      <c r="R73" s="194">
        <f t="shared" si="4"/>
        <v>326.7</v>
      </c>
      <c r="S73" s="15">
        <f t="shared" si="5"/>
        <v>326.7</v>
      </c>
      <c r="T73" s="15">
        <f t="shared" si="11"/>
        <v>279.7</v>
      </c>
      <c r="U73" s="15">
        <f t="shared" si="11"/>
        <v>166.4</v>
      </c>
      <c r="V73" s="15">
        <f t="shared" si="6"/>
        <v>-113.29999999999998</v>
      </c>
      <c r="W73" s="155">
        <f t="shared" si="59"/>
        <v>0.59492313192706481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s="82" customFormat="1" ht="31.5" customHeight="1" thickBot="1" x14ac:dyDescent="0.35">
      <c r="A74" s="152">
        <v>5</v>
      </c>
      <c r="B74" s="50" t="s">
        <v>15</v>
      </c>
      <c r="C74" s="50" t="s">
        <v>110</v>
      </c>
      <c r="D74" s="50"/>
      <c r="E74" s="170" t="s">
        <v>304</v>
      </c>
      <c r="F74" s="21">
        <f>SUM(F75:F79)</f>
        <v>6887</v>
      </c>
      <c r="G74" s="14">
        <f t="shared" ref="G74:H74" si="63">SUM(G75:G79)</f>
        <v>4809.1000000000004</v>
      </c>
      <c r="H74" s="14">
        <f t="shared" si="63"/>
        <v>3785.1000000000004</v>
      </c>
      <c r="I74" s="24">
        <f t="shared" si="8"/>
        <v>6.1107727089929967E-3</v>
      </c>
      <c r="J74" s="14">
        <f t="shared" si="61"/>
        <v>-1024</v>
      </c>
      <c r="K74" s="153">
        <f t="shared" si="62"/>
        <v>0.78707034580274893</v>
      </c>
      <c r="L74" s="148">
        <f>SUM(L75:L79)</f>
        <v>81.099999999999994</v>
      </c>
      <c r="M74" s="14">
        <f t="shared" ref="M74" si="64">SUM(M75:M79)</f>
        <v>148.30000000000001</v>
      </c>
      <c r="N74" s="14">
        <f t="shared" ref="N74" si="65">SUM(N75:N79)</f>
        <v>69.900000000000006</v>
      </c>
      <c r="O74" s="14">
        <f>SUM(O75:O79)</f>
        <v>69.900000000000006</v>
      </c>
      <c r="P74" s="14">
        <f t="shared" si="60"/>
        <v>0</v>
      </c>
      <c r="Q74" s="189">
        <f t="shared" si="57"/>
        <v>1</v>
      </c>
      <c r="R74" s="187">
        <f>SUM(R75:R79)</f>
        <v>6968.1</v>
      </c>
      <c r="S74" s="14">
        <f t="shared" ref="S74:T74" si="66">SUM(S75:S79)</f>
        <v>7035.3</v>
      </c>
      <c r="T74" s="14">
        <f t="shared" si="66"/>
        <v>4879</v>
      </c>
      <c r="U74" s="14">
        <f t="shared" si="11"/>
        <v>3855.0000000000005</v>
      </c>
      <c r="V74" s="14">
        <f t="shared" si="6"/>
        <v>-1023.9999999999995</v>
      </c>
      <c r="W74" s="153">
        <f t="shared" si="59"/>
        <v>0.79012092641934828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81"/>
      <c r="GF74" s="81"/>
      <c r="GG74" s="81"/>
      <c r="GH74" s="81"/>
      <c r="GI74" s="81"/>
      <c r="GJ74" s="81"/>
      <c r="GK74" s="81"/>
      <c r="GL74" s="81"/>
      <c r="GM74" s="81"/>
      <c r="GN74" s="81"/>
    </row>
    <row r="75" spans="1:196" ht="42" customHeight="1" x14ac:dyDescent="0.3">
      <c r="A75" s="154"/>
      <c r="B75" s="54" t="s">
        <v>31</v>
      </c>
      <c r="C75" s="213" t="s">
        <v>65</v>
      </c>
      <c r="D75" s="213" t="s">
        <v>66</v>
      </c>
      <c r="E75" s="291" t="s">
        <v>67</v>
      </c>
      <c r="F75" s="23">
        <v>1868.5</v>
      </c>
      <c r="G75" s="15">
        <v>1526.3</v>
      </c>
      <c r="H75" s="15">
        <v>1285.9000000000001</v>
      </c>
      <c r="I75" s="19">
        <f t="shared" si="8"/>
        <v>2.0759934021542612E-3</v>
      </c>
      <c r="J75" s="15">
        <f t="shared" si="61"/>
        <v>-240.39999999999986</v>
      </c>
      <c r="K75" s="155">
        <f t="shared" si="62"/>
        <v>0.84249492236126589</v>
      </c>
      <c r="L75" s="176"/>
      <c r="M75" s="15"/>
      <c r="N75" s="15"/>
      <c r="O75" s="15"/>
      <c r="P75" s="14">
        <f t="shared" si="60"/>
        <v>0</v>
      </c>
      <c r="Q75" s="190" t="str">
        <f t="shared" si="57"/>
        <v/>
      </c>
      <c r="R75" s="194">
        <f t="shared" si="4"/>
        <v>1868.5</v>
      </c>
      <c r="S75" s="15">
        <f t="shared" si="5"/>
        <v>1868.5</v>
      </c>
      <c r="T75" s="15">
        <f t="shared" si="11"/>
        <v>1526.3</v>
      </c>
      <c r="U75" s="15">
        <f t="shared" si="11"/>
        <v>1285.9000000000001</v>
      </c>
      <c r="V75" s="15">
        <f t="shared" si="6"/>
        <v>-240.39999999999986</v>
      </c>
      <c r="W75" s="155">
        <f t="shared" si="59"/>
        <v>0.84249492236126589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42.75" customHeight="1" x14ac:dyDescent="0.3">
      <c r="A76" s="154"/>
      <c r="B76" s="54" t="s">
        <v>31</v>
      </c>
      <c r="C76" s="213" t="s">
        <v>68</v>
      </c>
      <c r="D76" s="213" t="s">
        <v>66</v>
      </c>
      <c r="E76" s="291" t="s">
        <v>69</v>
      </c>
      <c r="F76" s="23">
        <v>426.7</v>
      </c>
      <c r="G76" s="15">
        <v>142.80000000000001</v>
      </c>
      <c r="H76" s="15">
        <v>80.3</v>
      </c>
      <c r="I76" s="40">
        <f t="shared" si="8"/>
        <v>1.2963859568627977E-4</v>
      </c>
      <c r="J76" s="15">
        <f t="shared" si="61"/>
        <v>-62.500000000000014</v>
      </c>
      <c r="K76" s="155">
        <f t="shared" si="62"/>
        <v>0.56232492997198869</v>
      </c>
      <c r="L76" s="176"/>
      <c r="M76" s="15"/>
      <c r="N76" s="15"/>
      <c r="O76" s="15"/>
      <c r="P76" s="14">
        <f t="shared" si="60"/>
        <v>0</v>
      </c>
      <c r="Q76" s="190" t="str">
        <f t="shared" si="57"/>
        <v/>
      </c>
      <c r="R76" s="194">
        <f t="shared" si="4"/>
        <v>426.7</v>
      </c>
      <c r="S76" s="15">
        <f t="shared" si="5"/>
        <v>426.7</v>
      </c>
      <c r="T76" s="15">
        <f t="shared" si="11"/>
        <v>142.80000000000001</v>
      </c>
      <c r="U76" s="15">
        <f t="shared" si="11"/>
        <v>80.3</v>
      </c>
      <c r="V76" s="15">
        <f t="shared" si="6"/>
        <v>-62.500000000000014</v>
      </c>
      <c r="W76" s="155">
        <f t="shared" si="59"/>
        <v>0.56232492997198869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s="84" customFormat="1" ht="40.5" customHeight="1" x14ac:dyDescent="0.3">
      <c r="A77" s="154"/>
      <c r="B77" s="54" t="s">
        <v>21</v>
      </c>
      <c r="C77" s="213" t="s">
        <v>70</v>
      </c>
      <c r="D77" s="213" t="s">
        <v>66</v>
      </c>
      <c r="E77" s="285" t="s">
        <v>71</v>
      </c>
      <c r="F77" s="23">
        <v>4033.7</v>
      </c>
      <c r="G77" s="15">
        <v>2729.5</v>
      </c>
      <c r="H77" s="15">
        <v>2037.9</v>
      </c>
      <c r="I77" s="19">
        <f t="shared" si="8"/>
        <v>3.2900435136870433E-3</v>
      </c>
      <c r="J77" s="15">
        <f t="shared" si="61"/>
        <v>-691.59999999999991</v>
      </c>
      <c r="K77" s="155">
        <f t="shared" si="62"/>
        <v>0.74662026012090132</v>
      </c>
      <c r="L77" s="176">
        <v>81.099999999999994</v>
      </c>
      <c r="M77" s="15">
        <v>148.30000000000001</v>
      </c>
      <c r="N77" s="15">
        <v>69.900000000000006</v>
      </c>
      <c r="O77" s="125">
        <v>69.900000000000006</v>
      </c>
      <c r="P77" s="14">
        <f t="shared" si="60"/>
        <v>0</v>
      </c>
      <c r="Q77" s="190">
        <f t="shared" si="57"/>
        <v>1</v>
      </c>
      <c r="R77" s="194">
        <f t="shared" si="4"/>
        <v>4114.8</v>
      </c>
      <c r="S77" s="15">
        <f t="shared" si="5"/>
        <v>4182</v>
      </c>
      <c r="T77" s="15">
        <f t="shared" si="11"/>
        <v>2799.4</v>
      </c>
      <c r="U77" s="15">
        <f t="shared" si="11"/>
        <v>2107.8000000000002</v>
      </c>
      <c r="V77" s="15">
        <f t="shared" si="6"/>
        <v>-691.59999999999991</v>
      </c>
      <c r="W77" s="155">
        <f t="shared" si="59"/>
        <v>0.75294706008430379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83"/>
      <c r="GF77" s="83"/>
      <c r="GG77" s="83"/>
      <c r="GH77" s="83"/>
      <c r="GI77" s="83"/>
      <c r="GJ77" s="83"/>
      <c r="GK77" s="83"/>
      <c r="GL77" s="83"/>
      <c r="GM77" s="83"/>
      <c r="GN77" s="83"/>
    </row>
    <row r="78" spans="1:196" s="84" customFormat="1" ht="57" customHeight="1" x14ac:dyDescent="0.3">
      <c r="A78" s="154"/>
      <c r="B78" s="54" t="s">
        <v>21</v>
      </c>
      <c r="C78" s="213" t="s">
        <v>349</v>
      </c>
      <c r="D78" s="213" t="s">
        <v>66</v>
      </c>
      <c r="E78" s="285" t="s">
        <v>361</v>
      </c>
      <c r="F78" s="23">
        <v>98.1</v>
      </c>
      <c r="G78" s="125">
        <v>58.9</v>
      </c>
      <c r="H78" s="15">
        <v>29.4</v>
      </c>
      <c r="I78" s="19">
        <f t="shared" ref="I78" si="67">H78/$H$6</f>
        <v>4.7464193190244399E-5</v>
      </c>
      <c r="J78" s="15">
        <f t="shared" si="61"/>
        <v>-29.5</v>
      </c>
      <c r="K78" s="155">
        <f t="shared" si="62"/>
        <v>0.49915110356536502</v>
      </c>
      <c r="L78" s="176"/>
      <c r="M78" s="15"/>
      <c r="N78" s="15"/>
      <c r="O78" s="15"/>
      <c r="P78" s="14">
        <f t="shared" si="60"/>
        <v>0</v>
      </c>
      <c r="Q78" s="190" t="str">
        <f t="shared" si="57"/>
        <v/>
      </c>
      <c r="R78" s="194">
        <f t="shared" si="4"/>
        <v>98.1</v>
      </c>
      <c r="S78" s="15">
        <f t="shared" si="5"/>
        <v>98.1</v>
      </c>
      <c r="T78" s="15">
        <f t="shared" si="11"/>
        <v>58.9</v>
      </c>
      <c r="U78" s="15">
        <f t="shared" si="11"/>
        <v>29.4</v>
      </c>
      <c r="V78" s="15">
        <f t="shared" si="6"/>
        <v>-29.5</v>
      </c>
      <c r="W78" s="155">
        <f t="shared" si="59"/>
        <v>0.49915110356536502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83"/>
      <c r="GF78" s="83"/>
      <c r="GG78" s="83"/>
      <c r="GH78" s="83"/>
      <c r="GI78" s="83"/>
      <c r="GJ78" s="83"/>
      <c r="GK78" s="83"/>
      <c r="GL78" s="83"/>
      <c r="GM78" s="83"/>
      <c r="GN78" s="83"/>
    </row>
    <row r="79" spans="1:196" s="84" customFormat="1" ht="51" customHeight="1" thickBot="1" x14ac:dyDescent="0.35">
      <c r="A79" s="154"/>
      <c r="B79" s="54" t="s">
        <v>21</v>
      </c>
      <c r="C79" s="213" t="s">
        <v>186</v>
      </c>
      <c r="D79" s="213" t="s">
        <v>66</v>
      </c>
      <c r="E79" s="285" t="s">
        <v>192</v>
      </c>
      <c r="F79" s="23">
        <v>460</v>
      </c>
      <c r="G79" s="15">
        <v>351.6</v>
      </c>
      <c r="H79" s="15">
        <v>351.6</v>
      </c>
      <c r="I79" s="40">
        <f t="shared" si="8"/>
        <v>5.6763300427516779E-4</v>
      </c>
      <c r="J79" s="15">
        <f t="shared" si="61"/>
        <v>0</v>
      </c>
      <c r="K79" s="155">
        <f t="shared" si="62"/>
        <v>1</v>
      </c>
      <c r="L79" s="176"/>
      <c r="M79" s="15"/>
      <c r="N79" s="15"/>
      <c r="O79" s="15"/>
      <c r="P79" s="14">
        <f t="shared" si="60"/>
        <v>0</v>
      </c>
      <c r="Q79" s="190" t="str">
        <f t="shared" si="57"/>
        <v/>
      </c>
      <c r="R79" s="194">
        <f t="shared" si="4"/>
        <v>460</v>
      </c>
      <c r="S79" s="15">
        <f t="shared" si="5"/>
        <v>460</v>
      </c>
      <c r="T79" s="15">
        <f t="shared" si="11"/>
        <v>351.6</v>
      </c>
      <c r="U79" s="15">
        <f t="shared" si="11"/>
        <v>351.6</v>
      </c>
      <c r="V79" s="15">
        <f t="shared" si="6"/>
        <v>0</v>
      </c>
      <c r="W79" s="155">
        <f t="shared" si="59"/>
        <v>1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83"/>
      <c r="GF79" s="83"/>
      <c r="GG79" s="83"/>
      <c r="GH79" s="83"/>
      <c r="GI79" s="83"/>
      <c r="GJ79" s="83"/>
      <c r="GK79" s="83"/>
      <c r="GL79" s="83"/>
      <c r="GM79" s="83"/>
      <c r="GN79" s="83"/>
    </row>
    <row r="80" spans="1:196" s="280" customFormat="1" ht="78" customHeight="1" thickBot="1" x14ac:dyDescent="0.35">
      <c r="A80" s="161">
        <v>6</v>
      </c>
      <c r="B80" s="131" t="s">
        <v>16</v>
      </c>
      <c r="C80" s="131" t="s">
        <v>140</v>
      </c>
      <c r="D80" s="131" t="s">
        <v>51</v>
      </c>
      <c r="E80" s="282" t="s">
        <v>117</v>
      </c>
      <c r="F80" s="120">
        <v>46092.1</v>
      </c>
      <c r="G80" s="133">
        <v>33069.699999999997</v>
      </c>
      <c r="H80" s="133">
        <v>29734.9</v>
      </c>
      <c r="I80" s="277">
        <f t="shared" si="8"/>
        <v>4.8004865241244844E-2</v>
      </c>
      <c r="J80" s="14">
        <f t="shared" si="61"/>
        <v>-3334.7999999999956</v>
      </c>
      <c r="K80" s="162">
        <f t="shared" si="62"/>
        <v>0.89915844413466117</v>
      </c>
      <c r="L80" s="134">
        <v>2213.9</v>
      </c>
      <c r="M80" s="133">
        <v>2256.1999999999998</v>
      </c>
      <c r="N80" s="133">
        <v>2234.3000000000002</v>
      </c>
      <c r="O80" s="133">
        <v>930.8</v>
      </c>
      <c r="P80" s="14">
        <f t="shared" si="60"/>
        <v>-1303.5000000000002</v>
      </c>
      <c r="Q80" s="220">
        <f t="shared" si="57"/>
        <v>0.41659580181712386</v>
      </c>
      <c r="R80" s="278">
        <f t="shared" si="4"/>
        <v>48306</v>
      </c>
      <c r="S80" s="133">
        <f t="shared" si="5"/>
        <v>48348.299999999996</v>
      </c>
      <c r="T80" s="133">
        <f t="shared" si="11"/>
        <v>35304</v>
      </c>
      <c r="U80" s="133">
        <f t="shared" si="11"/>
        <v>30665.7</v>
      </c>
      <c r="V80" s="133">
        <f t="shared" si="6"/>
        <v>-4638.2999999999993</v>
      </c>
      <c r="W80" s="162">
        <f t="shared" si="59"/>
        <v>0.86861828687967368</v>
      </c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279"/>
      <c r="GF80" s="279"/>
      <c r="GG80" s="279"/>
      <c r="GH80" s="279"/>
      <c r="GI80" s="279"/>
      <c r="GJ80" s="279"/>
      <c r="GK80" s="279"/>
      <c r="GL80" s="279"/>
      <c r="GM80" s="279"/>
      <c r="GN80" s="279"/>
    </row>
    <row r="81" spans="1:196" s="130" customFormat="1" ht="42" customHeight="1" thickBot="1" x14ac:dyDescent="0.35">
      <c r="A81" s="161">
        <v>7</v>
      </c>
      <c r="B81" s="131" t="s">
        <v>16</v>
      </c>
      <c r="C81" s="131" t="s">
        <v>141</v>
      </c>
      <c r="D81" s="131" t="s">
        <v>51</v>
      </c>
      <c r="E81" s="282" t="s">
        <v>227</v>
      </c>
      <c r="F81" s="120">
        <v>56145</v>
      </c>
      <c r="G81" s="133">
        <v>41169.599999999999</v>
      </c>
      <c r="H81" s="281">
        <v>37594.9</v>
      </c>
      <c r="I81" s="277">
        <f t="shared" ref="I81:I151" si="68">H81/$H$6</f>
        <v>6.06942719921061E-2</v>
      </c>
      <c r="J81" s="14">
        <f t="shared" si="61"/>
        <v>-3574.6999999999971</v>
      </c>
      <c r="K81" s="162">
        <f t="shared" si="62"/>
        <v>0.91317136916559793</v>
      </c>
      <c r="L81" s="134">
        <v>1751</v>
      </c>
      <c r="M81" s="133">
        <v>2989.8</v>
      </c>
      <c r="N81" s="133">
        <v>2989.8</v>
      </c>
      <c r="O81" s="133">
        <v>1347.3</v>
      </c>
      <c r="P81" s="14">
        <f t="shared" si="60"/>
        <v>-1642.5000000000002</v>
      </c>
      <c r="Q81" s="220">
        <f t="shared" si="57"/>
        <v>0.45063214930764595</v>
      </c>
      <c r="R81" s="278">
        <f t="shared" ref="R81:R163" si="69">SUM(F81,L81)</f>
        <v>57896</v>
      </c>
      <c r="S81" s="133">
        <f t="shared" ref="S81:U172" si="70">SUM(F81,M81)</f>
        <v>59134.8</v>
      </c>
      <c r="T81" s="133">
        <f t="shared" ref="T81:U163" si="71">SUM(G81,N81)</f>
        <v>44159.4</v>
      </c>
      <c r="U81" s="133">
        <f t="shared" si="71"/>
        <v>38942.200000000004</v>
      </c>
      <c r="V81" s="133">
        <f t="shared" ref="V81:V163" si="72">U81-T81</f>
        <v>-5217.1999999999971</v>
      </c>
      <c r="W81" s="162">
        <f t="shared" si="59"/>
        <v>0.8818552788307813</v>
      </c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</row>
    <row r="82" spans="1:196" s="130" customFormat="1" ht="26.25" customHeight="1" thickBot="1" x14ac:dyDescent="0.35">
      <c r="A82" s="161">
        <v>8</v>
      </c>
      <c r="B82" s="131" t="s">
        <v>16</v>
      </c>
      <c r="C82" s="131" t="s">
        <v>50</v>
      </c>
      <c r="D82" s="131" t="s">
        <v>85</v>
      </c>
      <c r="E82" s="173" t="s">
        <v>178</v>
      </c>
      <c r="F82" s="120">
        <v>2948.9</v>
      </c>
      <c r="G82" s="133">
        <v>2200</v>
      </c>
      <c r="H82" s="133">
        <v>1599.1</v>
      </c>
      <c r="I82" s="277">
        <f t="shared" si="68"/>
        <v>2.5816323581809462E-3</v>
      </c>
      <c r="J82" s="14">
        <f t="shared" si="61"/>
        <v>-600.90000000000009</v>
      </c>
      <c r="K82" s="162">
        <f t="shared" si="62"/>
        <v>0.72686363636363627</v>
      </c>
      <c r="L82" s="134"/>
      <c r="M82" s="133"/>
      <c r="N82" s="133"/>
      <c r="O82" s="133"/>
      <c r="P82" s="14">
        <f t="shared" si="60"/>
        <v>0</v>
      </c>
      <c r="Q82" s="220" t="str">
        <f t="shared" si="57"/>
        <v/>
      </c>
      <c r="R82" s="278">
        <f t="shared" si="69"/>
        <v>2948.9</v>
      </c>
      <c r="S82" s="133">
        <f t="shared" si="70"/>
        <v>2948.9</v>
      </c>
      <c r="T82" s="133">
        <f t="shared" si="71"/>
        <v>2200</v>
      </c>
      <c r="U82" s="133">
        <f t="shared" si="71"/>
        <v>1599.1</v>
      </c>
      <c r="V82" s="133">
        <f t="shared" si="72"/>
        <v>-600.90000000000009</v>
      </c>
      <c r="W82" s="162">
        <f t="shared" si="59"/>
        <v>0.72686363636363627</v>
      </c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</row>
    <row r="83" spans="1:196" s="5" customFormat="1" ht="27.75" customHeight="1" thickBot="1" x14ac:dyDescent="0.35">
      <c r="A83" s="152">
        <v>9</v>
      </c>
      <c r="B83" s="50"/>
      <c r="C83" s="50" t="s">
        <v>321</v>
      </c>
      <c r="D83" s="50" t="s">
        <v>141</v>
      </c>
      <c r="E83" s="170" t="s">
        <v>322</v>
      </c>
      <c r="F83" s="21">
        <v>14.2</v>
      </c>
      <c r="G83" s="14">
        <v>10.199999999999999</v>
      </c>
      <c r="H83" s="14"/>
      <c r="I83" s="24">
        <f t="shared" si="68"/>
        <v>0</v>
      </c>
      <c r="J83" s="14">
        <f t="shared" si="61"/>
        <v>-10.199999999999999</v>
      </c>
      <c r="K83" s="153">
        <f t="shared" si="62"/>
        <v>0</v>
      </c>
      <c r="L83" s="148"/>
      <c r="M83" s="14"/>
      <c r="N83" s="14"/>
      <c r="O83" s="14"/>
      <c r="P83" s="14">
        <f t="shared" si="60"/>
        <v>0</v>
      </c>
      <c r="Q83" s="189"/>
      <c r="R83" s="187">
        <f t="shared" si="69"/>
        <v>14.2</v>
      </c>
      <c r="S83" s="14">
        <f t="shared" si="70"/>
        <v>14.2</v>
      </c>
      <c r="T83" s="14">
        <f t="shared" si="71"/>
        <v>10.199999999999999</v>
      </c>
      <c r="U83" s="14">
        <f t="shared" si="71"/>
        <v>0</v>
      </c>
      <c r="V83" s="14">
        <f t="shared" si="72"/>
        <v>-10.199999999999999</v>
      </c>
      <c r="W83" s="153">
        <f t="shared" si="59"/>
        <v>0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30" customHeight="1" thickBot="1" x14ac:dyDescent="0.35">
      <c r="A84" s="152">
        <v>10</v>
      </c>
      <c r="B84" s="50" t="s">
        <v>30</v>
      </c>
      <c r="C84" s="50" t="s">
        <v>109</v>
      </c>
      <c r="D84" s="50"/>
      <c r="E84" s="170" t="s">
        <v>75</v>
      </c>
      <c r="F84" s="21">
        <f>SUM(F85:F91,F93:F96)</f>
        <v>82742.599999999991</v>
      </c>
      <c r="G84" s="14">
        <f t="shared" ref="G84" si="73">SUM(G85:G91,G93:G96)</f>
        <v>60517.799999999996</v>
      </c>
      <c r="H84" s="14">
        <f t="shared" ref="H84" si="74">SUM(H85:H91,H93:H96)</f>
        <v>53704</v>
      </c>
      <c r="I84" s="24">
        <f t="shared" si="68"/>
        <v>8.6701259560846441E-2</v>
      </c>
      <c r="J84" s="14">
        <f t="shared" si="61"/>
        <v>-6813.7999999999956</v>
      </c>
      <c r="K84" s="153">
        <f t="shared" si="62"/>
        <v>0.8874083327549912</v>
      </c>
      <c r="L84" s="148">
        <f>SUM(L85:L91,L93:L96)</f>
        <v>32509.1</v>
      </c>
      <c r="M84" s="14">
        <f t="shared" ref="M84:O84" si="75">SUM(M85:M91,M93:M96)</f>
        <v>32509.1</v>
      </c>
      <c r="N84" s="14">
        <f t="shared" si="75"/>
        <v>31509.1</v>
      </c>
      <c r="O84" s="14">
        <f t="shared" si="75"/>
        <v>9783.2999999999993</v>
      </c>
      <c r="P84" s="14">
        <f t="shared" si="60"/>
        <v>-21725.8</v>
      </c>
      <c r="Q84" s="189">
        <f t="shared" si="57"/>
        <v>0.3104912549073125</v>
      </c>
      <c r="R84" s="187">
        <f>SUM(R85:R91,R93:R96)</f>
        <v>115251.7</v>
      </c>
      <c r="S84" s="14">
        <f t="shared" ref="S84" si="76">SUM(S85:S91,S93:S96)</f>
        <v>115251.7</v>
      </c>
      <c r="T84" s="14">
        <f t="shared" ref="T84" si="77">SUM(T85:T91,T93:T96)</f>
        <v>92026.900000000009</v>
      </c>
      <c r="U84" s="14">
        <f t="shared" si="71"/>
        <v>63487.3</v>
      </c>
      <c r="V84" s="14">
        <f t="shared" si="72"/>
        <v>-28539.600000000006</v>
      </c>
      <c r="W84" s="153">
        <f t="shared" si="59"/>
        <v>0.6898776336049568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ht="38.25" customHeight="1" x14ac:dyDescent="0.3">
      <c r="A85" s="154"/>
      <c r="B85" s="54"/>
      <c r="C85" s="72" t="s">
        <v>156</v>
      </c>
      <c r="D85" s="72" t="s">
        <v>72</v>
      </c>
      <c r="E85" s="285" t="s">
        <v>157</v>
      </c>
      <c r="F85" s="23">
        <v>697.6</v>
      </c>
      <c r="G85" s="15">
        <v>372.6</v>
      </c>
      <c r="H85" s="15"/>
      <c r="I85" s="19">
        <f t="shared" si="68"/>
        <v>0</v>
      </c>
      <c r="J85" s="15">
        <f t="shared" si="61"/>
        <v>-372.6</v>
      </c>
      <c r="K85" s="155">
        <f t="shared" si="62"/>
        <v>0</v>
      </c>
      <c r="L85" s="176">
        <v>4937.1000000000004</v>
      </c>
      <c r="M85" s="15">
        <v>4937.1000000000004</v>
      </c>
      <c r="N85" s="15">
        <v>4937.1000000000004</v>
      </c>
      <c r="O85" s="15"/>
      <c r="P85" s="15">
        <f t="shared" si="60"/>
        <v>-4937.1000000000004</v>
      </c>
      <c r="Q85" s="190">
        <f t="shared" si="57"/>
        <v>0</v>
      </c>
      <c r="R85" s="194">
        <f t="shared" si="69"/>
        <v>5634.7000000000007</v>
      </c>
      <c r="S85" s="15">
        <f t="shared" si="70"/>
        <v>5634.7000000000007</v>
      </c>
      <c r="T85" s="15">
        <f t="shared" si="71"/>
        <v>5309.7000000000007</v>
      </c>
      <c r="U85" s="15">
        <f t="shared" si="71"/>
        <v>0</v>
      </c>
      <c r="V85" s="15">
        <f t="shared" si="72"/>
        <v>-5309.7000000000007</v>
      </c>
      <c r="W85" s="155">
        <f t="shared" si="59"/>
        <v>0</v>
      </c>
      <c r="X85" s="7"/>
      <c r="Y85" s="76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</row>
    <row r="86" spans="1:196" ht="43.5" customHeight="1" x14ac:dyDescent="0.3">
      <c r="A86" s="154"/>
      <c r="B86" s="54"/>
      <c r="C86" s="72" t="s">
        <v>331</v>
      </c>
      <c r="D86" s="72" t="s">
        <v>73</v>
      </c>
      <c r="E86" s="285" t="s">
        <v>332</v>
      </c>
      <c r="F86" s="23">
        <v>3143</v>
      </c>
      <c r="G86" s="15">
        <v>3143</v>
      </c>
      <c r="H86" s="15">
        <v>2057.6999999999998</v>
      </c>
      <c r="I86" s="19">
        <f t="shared" si="68"/>
        <v>3.3220091948151665E-3</v>
      </c>
      <c r="J86" s="15">
        <f t="shared" si="61"/>
        <v>-1085.3000000000002</v>
      </c>
      <c r="K86" s="155">
        <f t="shared" si="62"/>
        <v>0.65469296850143166</v>
      </c>
      <c r="L86" s="176">
        <v>362.6</v>
      </c>
      <c r="M86" s="15">
        <v>362.6</v>
      </c>
      <c r="N86" s="15">
        <v>362.6</v>
      </c>
      <c r="O86" s="15">
        <v>360.2</v>
      </c>
      <c r="P86" s="15">
        <f t="shared" si="60"/>
        <v>-2.4000000000000341</v>
      </c>
      <c r="Q86" s="190">
        <f t="shared" si="57"/>
        <v>0.99338113623827895</v>
      </c>
      <c r="R86" s="194">
        <f t="shared" si="69"/>
        <v>3505.6</v>
      </c>
      <c r="S86" s="15">
        <f t="shared" si="70"/>
        <v>3505.6</v>
      </c>
      <c r="T86" s="15">
        <f t="shared" si="71"/>
        <v>3505.6</v>
      </c>
      <c r="U86" s="15">
        <f>SUM(H86,O86)</f>
        <v>2417.8999999999996</v>
      </c>
      <c r="V86" s="15">
        <f t="shared" si="72"/>
        <v>-1087.7000000000003</v>
      </c>
      <c r="W86" s="155">
        <f t="shared" si="59"/>
        <v>0.68972501141031484</v>
      </c>
      <c r="X86" s="7"/>
      <c r="Y86" s="76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</row>
    <row r="87" spans="1:196" ht="30" customHeight="1" x14ac:dyDescent="0.3">
      <c r="A87" s="154"/>
      <c r="B87" s="54" t="s">
        <v>34</v>
      </c>
      <c r="C87" s="72" t="s">
        <v>152</v>
      </c>
      <c r="D87" s="72" t="s">
        <v>73</v>
      </c>
      <c r="E87" s="285" t="s">
        <v>153</v>
      </c>
      <c r="F87" s="23"/>
      <c r="G87" s="15"/>
      <c r="H87" s="15"/>
      <c r="I87" s="40">
        <f t="shared" si="68"/>
        <v>0</v>
      </c>
      <c r="J87" s="15">
        <f t="shared" si="61"/>
        <v>0</v>
      </c>
      <c r="K87" s="155" t="str">
        <f t="shared" si="62"/>
        <v/>
      </c>
      <c r="L87" s="176">
        <v>8400</v>
      </c>
      <c r="M87" s="15">
        <v>8400</v>
      </c>
      <c r="N87" s="15">
        <v>8400</v>
      </c>
      <c r="O87" s="15">
        <v>2797.5</v>
      </c>
      <c r="P87" s="15">
        <f t="shared" si="60"/>
        <v>-5602.5</v>
      </c>
      <c r="Q87" s="190">
        <f t="shared" si="57"/>
        <v>0.33303571428571427</v>
      </c>
      <c r="R87" s="194">
        <f t="shared" si="69"/>
        <v>8400</v>
      </c>
      <c r="S87" s="15">
        <f t="shared" si="70"/>
        <v>8400</v>
      </c>
      <c r="T87" s="15">
        <f t="shared" si="71"/>
        <v>8400</v>
      </c>
      <c r="U87" s="15">
        <f t="shared" si="71"/>
        <v>2797.5</v>
      </c>
      <c r="V87" s="15">
        <f t="shared" si="72"/>
        <v>-5602.5</v>
      </c>
      <c r="W87" s="155">
        <f t="shared" si="59"/>
        <v>0.33303571428571427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7.5" customHeight="1" x14ac:dyDescent="0.3">
      <c r="A88" s="154"/>
      <c r="B88" s="54" t="s">
        <v>34</v>
      </c>
      <c r="C88" s="72" t="s">
        <v>154</v>
      </c>
      <c r="D88" s="72" t="s">
        <v>73</v>
      </c>
      <c r="E88" s="285" t="s">
        <v>155</v>
      </c>
      <c r="F88" s="23"/>
      <c r="G88" s="15"/>
      <c r="H88" s="15"/>
      <c r="I88" s="19">
        <f t="shared" si="68"/>
        <v>0</v>
      </c>
      <c r="J88" s="15">
        <f t="shared" si="61"/>
        <v>0</v>
      </c>
      <c r="K88" s="155" t="str">
        <f t="shared" si="62"/>
        <v/>
      </c>
      <c r="L88" s="176">
        <v>10230</v>
      </c>
      <c r="M88" s="15">
        <v>10230</v>
      </c>
      <c r="N88" s="15">
        <v>10230</v>
      </c>
      <c r="O88" s="15">
        <v>1910.5</v>
      </c>
      <c r="P88" s="15">
        <f t="shared" si="60"/>
        <v>-8319.5</v>
      </c>
      <c r="Q88" s="190">
        <f t="shared" si="57"/>
        <v>0.18675464320625612</v>
      </c>
      <c r="R88" s="194">
        <f t="shared" si="69"/>
        <v>10230</v>
      </c>
      <c r="S88" s="15">
        <f t="shared" si="70"/>
        <v>10230</v>
      </c>
      <c r="T88" s="15">
        <f t="shared" si="71"/>
        <v>10230</v>
      </c>
      <c r="U88" s="15">
        <f t="shared" si="71"/>
        <v>1910.5</v>
      </c>
      <c r="V88" s="15">
        <f t="shared" si="72"/>
        <v>-8319.5</v>
      </c>
      <c r="W88" s="155">
        <f t="shared" si="59"/>
        <v>0.18675464320625612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40.5" hidden="1" customHeight="1" x14ac:dyDescent="0.3">
      <c r="A89" s="154"/>
      <c r="B89" s="54"/>
      <c r="C89" s="72" t="s">
        <v>168</v>
      </c>
      <c r="D89" s="72" t="s">
        <v>73</v>
      </c>
      <c r="E89" s="296" t="s">
        <v>74</v>
      </c>
      <c r="F89" s="23"/>
      <c r="G89" s="15"/>
      <c r="H89" s="15"/>
      <c r="I89" s="40">
        <f t="shared" ref="I89" si="78">H89/$H$6</f>
        <v>0</v>
      </c>
      <c r="J89" s="15">
        <f t="shared" si="61"/>
        <v>0</v>
      </c>
      <c r="K89" s="155" t="str">
        <f t="shared" si="62"/>
        <v/>
      </c>
      <c r="L89" s="176"/>
      <c r="M89" s="15"/>
      <c r="N89" s="15"/>
      <c r="O89" s="15"/>
      <c r="P89" s="15">
        <f t="shared" si="60"/>
        <v>0</v>
      </c>
      <c r="Q89" s="190" t="str">
        <f t="shared" si="57"/>
        <v/>
      </c>
      <c r="R89" s="194">
        <f t="shared" si="69"/>
        <v>0</v>
      </c>
      <c r="S89" s="15">
        <f t="shared" si="70"/>
        <v>0</v>
      </c>
      <c r="T89" s="15">
        <f t="shared" si="71"/>
        <v>0</v>
      </c>
      <c r="U89" s="15">
        <f t="shared" si="71"/>
        <v>0</v>
      </c>
      <c r="V89" s="15">
        <f t="shared" si="72"/>
        <v>0</v>
      </c>
      <c r="W89" s="155" t="str">
        <f t="shared" si="59"/>
        <v/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58.5" customHeight="1" x14ac:dyDescent="0.3">
      <c r="A90" s="154"/>
      <c r="B90" s="54" t="s">
        <v>34</v>
      </c>
      <c r="C90" s="213" t="s">
        <v>182</v>
      </c>
      <c r="D90" s="213" t="s">
        <v>73</v>
      </c>
      <c r="E90" s="296" t="s">
        <v>183</v>
      </c>
      <c r="F90" s="23">
        <v>17900.099999999999</v>
      </c>
      <c r="G90" s="15">
        <v>11933.4</v>
      </c>
      <c r="H90" s="15">
        <v>11933.4</v>
      </c>
      <c r="I90" s="19">
        <f t="shared" si="68"/>
        <v>1.9265619150219813E-2</v>
      </c>
      <c r="J90" s="15">
        <f t="shared" si="61"/>
        <v>0</v>
      </c>
      <c r="K90" s="155">
        <f t="shared" si="62"/>
        <v>1</v>
      </c>
      <c r="L90" s="176"/>
      <c r="M90" s="15"/>
      <c r="N90" s="15"/>
      <c r="O90" s="15"/>
      <c r="P90" s="15">
        <f t="shared" si="60"/>
        <v>0</v>
      </c>
      <c r="Q90" s="190" t="str">
        <f t="shared" si="57"/>
        <v/>
      </c>
      <c r="R90" s="194">
        <f t="shared" si="69"/>
        <v>17900.099999999999</v>
      </c>
      <c r="S90" s="15">
        <f t="shared" si="70"/>
        <v>17900.099999999999</v>
      </c>
      <c r="T90" s="15">
        <f t="shared" si="71"/>
        <v>11933.4</v>
      </c>
      <c r="U90" s="15">
        <f t="shared" si="71"/>
        <v>11933.4</v>
      </c>
      <c r="V90" s="15">
        <f t="shared" si="72"/>
        <v>0</v>
      </c>
      <c r="W90" s="155">
        <f t="shared" si="59"/>
        <v>1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27" customHeight="1" x14ac:dyDescent="0.3">
      <c r="A91" s="154"/>
      <c r="B91" s="54" t="s">
        <v>17</v>
      </c>
      <c r="C91" s="213" t="s">
        <v>142</v>
      </c>
      <c r="D91" s="213" t="s">
        <v>73</v>
      </c>
      <c r="E91" s="297" t="s">
        <v>143</v>
      </c>
      <c r="F91" s="29">
        <v>60313.2</v>
      </c>
      <c r="G91" s="30">
        <v>44380.1</v>
      </c>
      <c r="H91" s="30">
        <v>39536.400000000001</v>
      </c>
      <c r="I91" s="19">
        <f t="shared" si="68"/>
        <v>6.382868461383602E-2</v>
      </c>
      <c r="J91" s="15">
        <f t="shared" si="61"/>
        <v>-4843.6999999999971</v>
      </c>
      <c r="K91" s="155">
        <f t="shared" si="62"/>
        <v>0.89085874074190918</v>
      </c>
      <c r="L91" s="176">
        <v>7579.4</v>
      </c>
      <c r="M91" s="15">
        <v>7579.4</v>
      </c>
      <c r="N91" s="15">
        <v>7579.4</v>
      </c>
      <c r="O91" s="15">
        <v>4715.1000000000004</v>
      </c>
      <c r="P91" s="15">
        <f t="shared" si="60"/>
        <v>-2864.2999999999993</v>
      </c>
      <c r="Q91" s="190">
        <f t="shared" si="57"/>
        <v>0.6220940971580865</v>
      </c>
      <c r="R91" s="194">
        <f t="shared" si="69"/>
        <v>67892.599999999991</v>
      </c>
      <c r="S91" s="15">
        <f t="shared" si="70"/>
        <v>67892.599999999991</v>
      </c>
      <c r="T91" s="15">
        <f t="shared" si="71"/>
        <v>51959.5</v>
      </c>
      <c r="U91" s="15">
        <f t="shared" si="71"/>
        <v>44251.5</v>
      </c>
      <c r="V91" s="15">
        <f t="shared" si="72"/>
        <v>-7708</v>
      </c>
      <c r="W91" s="155">
        <f t="shared" si="59"/>
        <v>0.8516536918176657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s="60" customFormat="1" ht="69" hidden="1" customHeight="1" x14ac:dyDescent="0.3">
      <c r="A92" s="156"/>
      <c r="B92" s="56"/>
      <c r="C92" s="210"/>
      <c r="D92" s="210"/>
      <c r="E92" s="289" t="s">
        <v>287</v>
      </c>
      <c r="F92" s="27"/>
      <c r="G92" s="28"/>
      <c r="H92" s="28"/>
      <c r="I92" s="41">
        <f t="shared" si="68"/>
        <v>0</v>
      </c>
      <c r="J92" s="15">
        <f t="shared" si="61"/>
        <v>0</v>
      </c>
      <c r="K92" s="155" t="str">
        <f t="shared" si="62"/>
        <v/>
      </c>
      <c r="L92" s="177"/>
      <c r="M92" s="28"/>
      <c r="N92" s="28"/>
      <c r="O92" s="44"/>
      <c r="P92" s="14">
        <f t="shared" si="60"/>
        <v>0</v>
      </c>
      <c r="Q92" s="190" t="str">
        <f t="shared" si="57"/>
        <v/>
      </c>
      <c r="R92" s="195">
        <f t="shared" si="69"/>
        <v>0</v>
      </c>
      <c r="S92" s="28">
        <f t="shared" si="70"/>
        <v>0</v>
      </c>
      <c r="T92" s="28">
        <f t="shared" si="71"/>
        <v>0</v>
      </c>
      <c r="U92" s="15">
        <f t="shared" si="71"/>
        <v>0</v>
      </c>
      <c r="V92" s="15">
        <f t="shared" si="72"/>
        <v>0</v>
      </c>
      <c r="W92" s="155" t="str">
        <f t="shared" si="59"/>
        <v/>
      </c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9"/>
      <c r="GF92" s="59"/>
      <c r="GG92" s="59"/>
      <c r="GH92" s="59"/>
      <c r="GI92" s="59"/>
      <c r="GJ92" s="59"/>
      <c r="GK92" s="59"/>
      <c r="GL92" s="59"/>
      <c r="GM92" s="59"/>
      <c r="GN92" s="59"/>
    </row>
    <row r="93" spans="1:196" s="60" customFormat="1" ht="135.6" hidden="1" customHeight="1" x14ac:dyDescent="0.3">
      <c r="A93" s="156"/>
      <c r="B93" s="56" t="s">
        <v>17</v>
      </c>
      <c r="C93" s="214" t="s">
        <v>286</v>
      </c>
      <c r="D93" s="214" t="s">
        <v>267</v>
      </c>
      <c r="E93" s="298" t="s">
        <v>289</v>
      </c>
      <c r="F93" s="31"/>
      <c r="G93" s="32"/>
      <c r="H93" s="32"/>
      <c r="I93" s="41">
        <f t="shared" ref="I93:I95" si="79">H93/$H$6</f>
        <v>0</v>
      </c>
      <c r="J93" s="15">
        <f t="shared" si="61"/>
        <v>0</v>
      </c>
      <c r="K93" s="155" t="str">
        <f t="shared" si="62"/>
        <v/>
      </c>
      <c r="L93" s="177"/>
      <c r="M93" s="28"/>
      <c r="N93" s="28"/>
      <c r="O93" s="44"/>
      <c r="P93" s="14">
        <f t="shared" si="60"/>
        <v>0</v>
      </c>
      <c r="Q93" s="190" t="str">
        <f t="shared" si="57"/>
        <v/>
      </c>
      <c r="R93" s="195">
        <f t="shared" si="69"/>
        <v>0</v>
      </c>
      <c r="S93" s="28">
        <f t="shared" si="70"/>
        <v>0</v>
      </c>
      <c r="T93" s="28">
        <f t="shared" si="71"/>
        <v>0</v>
      </c>
      <c r="U93" s="15">
        <f t="shared" si="71"/>
        <v>0</v>
      </c>
      <c r="V93" s="28">
        <f t="shared" si="72"/>
        <v>0</v>
      </c>
      <c r="W93" s="155" t="str">
        <f t="shared" si="59"/>
        <v/>
      </c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9"/>
      <c r="GF93" s="59"/>
      <c r="GG93" s="59"/>
      <c r="GH93" s="59"/>
      <c r="GI93" s="59"/>
      <c r="GJ93" s="59"/>
      <c r="GK93" s="59"/>
      <c r="GL93" s="59"/>
      <c r="GM93" s="59"/>
      <c r="GN93" s="59"/>
    </row>
    <row r="94" spans="1:196" ht="38.25" customHeight="1" x14ac:dyDescent="0.3">
      <c r="A94" s="154"/>
      <c r="B94" s="54" t="s">
        <v>17</v>
      </c>
      <c r="C94" s="213" t="s">
        <v>174</v>
      </c>
      <c r="D94" s="213" t="s">
        <v>72</v>
      </c>
      <c r="E94" s="297" t="s">
        <v>175</v>
      </c>
      <c r="F94" s="29"/>
      <c r="G94" s="30"/>
      <c r="H94" s="30"/>
      <c r="I94" s="19">
        <f t="shared" si="79"/>
        <v>0</v>
      </c>
      <c r="J94" s="15">
        <f t="shared" si="61"/>
        <v>0</v>
      </c>
      <c r="K94" s="155" t="str">
        <f t="shared" si="62"/>
        <v/>
      </c>
      <c r="L94" s="176">
        <v>1000</v>
      </c>
      <c r="M94" s="15">
        <v>1000</v>
      </c>
      <c r="N94" s="15"/>
      <c r="O94" s="15"/>
      <c r="P94" s="14">
        <f t="shared" si="60"/>
        <v>0</v>
      </c>
      <c r="Q94" s="190" t="str">
        <f t="shared" si="57"/>
        <v/>
      </c>
      <c r="R94" s="194">
        <f t="shared" si="69"/>
        <v>1000</v>
      </c>
      <c r="S94" s="15">
        <f t="shared" si="70"/>
        <v>1000</v>
      </c>
      <c r="T94" s="15">
        <f t="shared" si="71"/>
        <v>0</v>
      </c>
      <c r="U94" s="15">
        <f t="shared" si="71"/>
        <v>0</v>
      </c>
      <c r="V94" s="15">
        <f t="shared" si="72"/>
        <v>0</v>
      </c>
      <c r="W94" s="155" t="str">
        <f t="shared" si="59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s="60" customFormat="1" ht="121.15" hidden="1" customHeight="1" x14ac:dyDescent="0.3">
      <c r="A95" s="156"/>
      <c r="B95" s="56" t="s">
        <v>17</v>
      </c>
      <c r="C95" s="73" t="s">
        <v>200</v>
      </c>
      <c r="D95" s="73" t="s">
        <v>72</v>
      </c>
      <c r="E95" s="298" t="s">
        <v>348</v>
      </c>
      <c r="F95" s="31"/>
      <c r="G95" s="32"/>
      <c r="H95" s="32"/>
      <c r="I95" s="41">
        <f t="shared" si="79"/>
        <v>0</v>
      </c>
      <c r="J95" s="15">
        <f t="shared" si="61"/>
        <v>0</v>
      </c>
      <c r="K95" s="155" t="str">
        <f t="shared" si="62"/>
        <v/>
      </c>
      <c r="L95" s="177"/>
      <c r="M95" s="28"/>
      <c r="N95" s="28"/>
      <c r="O95" s="28"/>
      <c r="P95" s="14">
        <f t="shared" si="60"/>
        <v>0</v>
      </c>
      <c r="Q95" s="190" t="str">
        <f t="shared" si="57"/>
        <v/>
      </c>
      <c r="R95" s="195">
        <f t="shared" si="69"/>
        <v>0</v>
      </c>
      <c r="S95" s="28">
        <f t="shared" si="70"/>
        <v>0</v>
      </c>
      <c r="T95" s="28">
        <f t="shared" si="71"/>
        <v>0</v>
      </c>
      <c r="U95" s="15">
        <f t="shared" si="71"/>
        <v>0</v>
      </c>
      <c r="V95" s="49">
        <f t="shared" si="72"/>
        <v>0</v>
      </c>
      <c r="W95" s="155" t="str">
        <f t="shared" si="59"/>
        <v/>
      </c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9"/>
      <c r="GF95" s="59"/>
      <c r="GG95" s="59"/>
      <c r="GH95" s="59"/>
      <c r="GI95" s="59"/>
      <c r="GJ95" s="59"/>
      <c r="GK95" s="59"/>
      <c r="GL95" s="59"/>
      <c r="GM95" s="59"/>
      <c r="GN95" s="59"/>
    </row>
    <row r="96" spans="1:196" ht="36.6" customHeight="1" x14ac:dyDescent="0.3">
      <c r="A96" s="154"/>
      <c r="B96" s="54" t="s">
        <v>17</v>
      </c>
      <c r="C96" s="72" t="s">
        <v>265</v>
      </c>
      <c r="D96" s="72" t="s">
        <v>267</v>
      </c>
      <c r="E96" s="297" t="s">
        <v>266</v>
      </c>
      <c r="F96" s="29">
        <v>688.7</v>
      </c>
      <c r="G96" s="30">
        <v>688.7</v>
      </c>
      <c r="H96" s="30">
        <v>176.5</v>
      </c>
      <c r="I96" s="40">
        <f t="shared" ref="I96" si="80">H96/$H$6</f>
        <v>2.8494660197544682E-4</v>
      </c>
      <c r="J96" s="15">
        <f t="shared" si="61"/>
        <v>-512.20000000000005</v>
      </c>
      <c r="K96" s="155">
        <f t="shared" si="62"/>
        <v>0.25627994772760271</v>
      </c>
      <c r="L96" s="176"/>
      <c r="M96" s="15"/>
      <c r="N96" s="15"/>
      <c r="O96" s="15"/>
      <c r="P96" s="14">
        <f t="shared" si="60"/>
        <v>0</v>
      </c>
      <c r="Q96" s="190" t="str">
        <f t="shared" si="57"/>
        <v/>
      </c>
      <c r="R96" s="194">
        <f t="shared" ref="R96:R97" si="81">SUM(F96,L96)</f>
        <v>688.7</v>
      </c>
      <c r="S96" s="15">
        <f t="shared" ref="S96:S97" si="82">SUM(F96,M96)</f>
        <v>688.7</v>
      </c>
      <c r="T96" s="15">
        <f t="shared" ref="T96:T97" si="83">SUM(G96,N96)</f>
        <v>688.7</v>
      </c>
      <c r="U96" s="15">
        <f t="shared" si="71"/>
        <v>176.5</v>
      </c>
      <c r="V96" s="15">
        <f t="shared" ref="V96" si="84">U96-T96</f>
        <v>-512.20000000000005</v>
      </c>
      <c r="W96" s="155">
        <f t="shared" si="59"/>
        <v>0.25627994772760271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" customFormat="1" ht="31.5" customHeight="1" thickBot="1" x14ac:dyDescent="0.35">
      <c r="A97" s="152">
        <v>11</v>
      </c>
      <c r="B97" s="50" t="s">
        <v>30</v>
      </c>
      <c r="C97" s="50" t="s">
        <v>260</v>
      </c>
      <c r="D97" s="50"/>
      <c r="E97" s="170" t="s">
        <v>261</v>
      </c>
      <c r="F97" s="21">
        <f>F98+F99+F100+F102+F103+F104+F105+F106+F107+F109+F112+F113+F115+F116+F124+F129+F131+F132+F133</f>
        <v>19029.199999999997</v>
      </c>
      <c r="G97" s="14">
        <f>G98+G99+G100+G102+G103+G104+G105+G106+G107+G109+G112+G113+G115+G116+G124+G129+G131+G132+G133</f>
        <v>19019.199999999997</v>
      </c>
      <c r="H97" s="142">
        <f>H98+H99+H100+H102+H103+H104+H105+H106+H107+H109+H112+H113+H115+H116+H124+H129+H131+H132+H133</f>
        <v>16853.7</v>
      </c>
      <c r="I97" s="24">
        <f t="shared" ref="I97" si="85">H97/$H$6</f>
        <v>2.7209090910558575E-2</v>
      </c>
      <c r="J97" s="14">
        <f t="shared" si="61"/>
        <v>-2165.4999999999964</v>
      </c>
      <c r="K97" s="153">
        <f t="shared" si="62"/>
        <v>0.88614137292840933</v>
      </c>
      <c r="L97" s="142">
        <f>L98+L99+L100+L102+L103+L104+L105+L106+L107+L109+L112+L113+L115+L116+L118+L129+L131+L132+L133</f>
        <v>18013.5</v>
      </c>
      <c r="M97" s="14">
        <f>M98+M99+M100+M102+M103+M104+M105+M106+M107+M109+M112+M113+M115+M116+M118+M129+M131+M132+M133</f>
        <v>18013.600000000002</v>
      </c>
      <c r="N97" s="14">
        <f>N98+N99+N100+N102+N103+N104+N105+N106+N107+N109+N112+N113+N115+N116+N118+N129+N131+N132+N133</f>
        <v>15013.6</v>
      </c>
      <c r="O97" s="14">
        <f>O98+O99+O100+O102+O103+O104+O105+O106+O107+O109+O112+O113+O115+O116+O129+O131+O132+O133+O118</f>
        <v>1988.2</v>
      </c>
      <c r="P97" s="14">
        <f t="shared" si="60"/>
        <v>-13025.4</v>
      </c>
      <c r="Q97" s="189">
        <f t="shared" si="57"/>
        <v>0.13242659988277294</v>
      </c>
      <c r="R97" s="187">
        <f t="shared" si="81"/>
        <v>37042.699999999997</v>
      </c>
      <c r="S97" s="14">
        <f t="shared" si="82"/>
        <v>37042.800000000003</v>
      </c>
      <c r="T97" s="14">
        <f t="shared" si="83"/>
        <v>34032.799999999996</v>
      </c>
      <c r="U97" s="14">
        <f>U98+U99+U100+U102+U103+U104+U105+U106+U107+U109+U112+U113+U115+U116+U129+U131+U132+U133+U118</f>
        <v>18841.900000000001</v>
      </c>
      <c r="V97" s="14">
        <f t="shared" ref="V97" si="86">U97-T97</f>
        <v>-15190.899999999994</v>
      </c>
      <c r="W97" s="153">
        <f t="shared" si="59"/>
        <v>0.55363943019675144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9"/>
      <c r="GF97" s="9"/>
      <c r="GG97" s="9"/>
      <c r="GH97" s="9"/>
      <c r="GI97" s="9"/>
      <c r="GJ97" s="9"/>
      <c r="GK97" s="9"/>
      <c r="GL97" s="9"/>
      <c r="GM97" s="9"/>
      <c r="GN97" s="9"/>
    </row>
    <row r="98" spans="1:196" s="5" customFormat="1" ht="30" customHeight="1" thickBot="1" x14ac:dyDescent="0.35">
      <c r="A98" s="154"/>
      <c r="B98" s="85">
        <v>180404</v>
      </c>
      <c r="C98" s="72" t="s">
        <v>201</v>
      </c>
      <c r="D98" s="72" t="s">
        <v>203</v>
      </c>
      <c r="E98" s="285" t="s">
        <v>202</v>
      </c>
      <c r="F98" s="22">
        <v>1332</v>
      </c>
      <c r="G98" s="17">
        <v>1332</v>
      </c>
      <c r="H98" s="17">
        <v>190</v>
      </c>
      <c r="I98" s="40">
        <f t="shared" si="68"/>
        <v>3.0674138456280399E-4</v>
      </c>
      <c r="J98" s="15">
        <f t="shared" si="61"/>
        <v>-1142</v>
      </c>
      <c r="K98" s="155">
        <f t="shared" si="62"/>
        <v>0.14264264264264265</v>
      </c>
      <c r="L98" s="179">
        <v>1460</v>
      </c>
      <c r="M98" s="15">
        <v>1460</v>
      </c>
      <c r="N98" s="15">
        <v>1460</v>
      </c>
      <c r="O98" s="17"/>
      <c r="P98" s="15">
        <f t="shared" si="60"/>
        <v>-1460</v>
      </c>
      <c r="Q98" s="190">
        <f t="shared" si="57"/>
        <v>0</v>
      </c>
      <c r="R98" s="194">
        <f t="shared" si="69"/>
        <v>2792</v>
      </c>
      <c r="S98" s="15">
        <f t="shared" si="70"/>
        <v>2792</v>
      </c>
      <c r="T98" s="15">
        <f t="shared" si="71"/>
        <v>2792</v>
      </c>
      <c r="U98" s="15">
        <f t="shared" si="71"/>
        <v>190</v>
      </c>
      <c r="V98" s="15">
        <f>U98-T98</f>
        <v>-2602</v>
      </c>
      <c r="W98" s="155">
        <f t="shared" si="59"/>
        <v>6.8051575931232094E-2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42" hidden="1" customHeight="1" thickBot="1" x14ac:dyDescent="0.35">
      <c r="A99" s="154"/>
      <c r="B99" s="85">
        <v>180404</v>
      </c>
      <c r="C99" s="213" t="s">
        <v>77</v>
      </c>
      <c r="D99" s="213" t="s">
        <v>158</v>
      </c>
      <c r="E99" s="285" t="s">
        <v>159</v>
      </c>
      <c r="F99" s="22"/>
      <c r="G99" s="17"/>
      <c r="H99" s="17"/>
      <c r="I99" s="19">
        <f t="shared" si="68"/>
        <v>0</v>
      </c>
      <c r="J99" s="15">
        <f t="shared" si="61"/>
        <v>0</v>
      </c>
      <c r="K99" s="155" t="str">
        <f t="shared" si="62"/>
        <v/>
      </c>
      <c r="L99" s="179"/>
      <c r="M99" s="15"/>
      <c r="N99" s="15"/>
      <c r="O99" s="17"/>
      <c r="P99" s="15">
        <f t="shared" si="60"/>
        <v>0</v>
      </c>
      <c r="Q99" s="190" t="str">
        <f t="shared" si="57"/>
        <v/>
      </c>
      <c r="R99" s="194">
        <f t="shared" si="69"/>
        <v>0</v>
      </c>
      <c r="S99" s="15">
        <f t="shared" si="70"/>
        <v>0</v>
      </c>
      <c r="T99" s="15">
        <f t="shared" si="71"/>
        <v>0</v>
      </c>
      <c r="U99" s="15">
        <f t="shared" si="71"/>
        <v>0</v>
      </c>
      <c r="V99" s="15">
        <f t="shared" si="72"/>
        <v>0</v>
      </c>
      <c r="W99" s="155" t="str">
        <f t="shared" si="59"/>
        <v/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27" customHeight="1" thickBot="1" x14ac:dyDescent="0.35">
      <c r="A100" s="154"/>
      <c r="B100" s="85">
        <v>180404</v>
      </c>
      <c r="C100" s="213" t="s">
        <v>179</v>
      </c>
      <c r="D100" s="213" t="s">
        <v>158</v>
      </c>
      <c r="E100" s="285" t="s">
        <v>180</v>
      </c>
      <c r="F100" s="22"/>
      <c r="G100" s="17"/>
      <c r="H100" s="17"/>
      <c r="I100" s="19">
        <f t="shared" si="68"/>
        <v>0</v>
      </c>
      <c r="J100" s="15">
        <f t="shared" si="61"/>
        <v>0</v>
      </c>
      <c r="K100" s="155" t="str">
        <f t="shared" si="62"/>
        <v/>
      </c>
      <c r="L100" s="179">
        <v>3350</v>
      </c>
      <c r="M100" s="15">
        <v>3350</v>
      </c>
      <c r="N100" s="15">
        <v>3350</v>
      </c>
      <c r="O100" s="17">
        <v>323.8</v>
      </c>
      <c r="P100" s="15">
        <f t="shared" si="60"/>
        <v>-3026.2</v>
      </c>
      <c r="Q100" s="190">
        <f t="shared" si="57"/>
        <v>9.6656716417910446E-2</v>
      </c>
      <c r="R100" s="194">
        <f t="shared" si="69"/>
        <v>3350</v>
      </c>
      <c r="S100" s="15">
        <f t="shared" si="70"/>
        <v>3350</v>
      </c>
      <c r="T100" s="15">
        <f t="shared" si="71"/>
        <v>3350</v>
      </c>
      <c r="U100" s="15">
        <f t="shared" si="71"/>
        <v>323.8</v>
      </c>
      <c r="V100" s="15">
        <f t="shared" si="72"/>
        <v>-3026.2</v>
      </c>
      <c r="W100" s="155">
        <f t="shared" si="59"/>
        <v>9.6656716417910446E-2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60" customFormat="1" ht="73.5" hidden="1" customHeight="1" x14ac:dyDescent="0.3">
      <c r="A101" s="156"/>
      <c r="B101" s="56"/>
      <c r="C101" s="210"/>
      <c r="D101" s="210"/>
      <c r="E101" s="299" t="s">
        <v>279</v>
      </c>
      <c r="F101" s="27"/>
      <c r="G101" s="28"/>
      <c r="H101" s="28"/>
      <c r="I101" s="41">
        <f t="shared" si="68"/>
        <v>0</v>
      </c>
      <c r="J101" s="15">
        <f t="shared" si="61"/>
        <v>0</v>
      </c>
      <c r="K101" s="155" t="str">
        <f t="shared" si="62"/>
        <v/>
      </c>
      <c r="L101" s="145"/>
      <c r="M101" s="28"/>
      <c r="N101" s="28"/>
      <c r="O101" s="28"/>
      <c r="P101" s="15">
        <f t="shared" si="60"/>
        <v>0</v>
      </c>
      <c r="Q101" s="190" t="str">
        <f t="shared" si="57"/>
        <v/>
      </c>
      <c r="R101" s="195">
        <f t="shared" si="69"/>
        <v>0</v>
      </c>
      <c r="S101" s="28">
        <f t="shared" si="70"/>
        <v>0</v>
      </c>
      <c r="T101" s="28">
        <f t="shared" si="71"/>
        <v>0</v>
      </c>
      <c r="U101" s="15">
        <f t="shared" si="71"/>
        <v>0</v>
      </c>
      <c r="V101" s="28">
        <f t="shared" si="72"/>
        <v>0</v>
      </c>
      <c r="W101" s="155" t="str">
        <f t="shared" si="59"/>
        <v/>
      </c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</row>
    <row r="102" spans="1:196" s="5" customFormat="1" ht="25.9" customHeight="1" thickBot="1" x14ac:dyDescent="0.35">
      <c r="A102" s="154"/>
      <c r="B102" s="85"/>
      <c r="C102" s="213" t="s">
        <v>224</v>
      </c>
      <c r="D102" s="213" t="s">
        <v>158</v>
      </c>
      <c r="E102" s="285" t="s">
        <v>225</v>
      </c>
      <c r="F102" s="22"/>
      <c r="G102" s="17"/>
      <c r="H102" s="17"/>
      <c r="I102" s="19">
        <f t="shared" si="68"/>
        <v>0</v>
      </c>
      <c r="J102" s="15">
        <f t="shared" si="61"/>
        <v>0</v>
      </c>
      <c r="K102" s="155" t="str">
        <f t="shared" si="62"/>
        <v/>
      </c>
      <c r="L102" s="179">
        <v>1989.5</v>
      </c>
      <c r="M102" s="15">
        <v>1989.5</v>
      </c>
      <c r="N102" s="15">
        <v>1989.5</v>
      </c>
      <c r="O102" s="17">
        <v>1539.5</v>
      </c>
      <c r="P102" s="15">
        <f t="shared" si="60"/>
        <v>-450</v>
      </c>
      <c r="Q102" s="190">
        <f t="shared" si="57"/>
        <v>0.77381251570746423</v>
      </c>
      <c r="R102" s="194">
        <f t="shared" si="69"/>
        <v>1989.5</v>
      </c>
      <c r="S102" s="15">
        <f t="shared" si="70"/>
        <v>1989.5</v>
      </c>
      <c r="T102" s="15">
        <f t="shared" si="71"/>
        <v>1989.5</v>
      </c>
      <c r="U102" s="15">
        <f t="shared" si="71"/>
        <v>1539.5</v>
      </c>
      <c r="V102" s="15">
        <f t="shared" si="72"/>
        <v>-450</v>
      </c>
      <c r="W102" s="155">
        <f t="shared" si="59"/>
        <v>0.77381251570746423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25.9" hidden="1" customHeight="1" thickBot="1" x14ac:dyDescent="0.35">
      <c r="A103" s="154"/>
      <c r="B103" s="85"/>
      <c r="C103" s="213" t="s">
        <v>248</v>
      </c>
      <c r="D103" s="213" t="s">
        <v>158</v>
      </c>
      <c r="E103" s="285" t="s">
        <v>249</v>
      </c>
      <c r="F103" s="22"/>
      <c r="G103" s="17"/>
      <c r="H103" s="17"/>
      <c r="I103" s="19">
        <f t="shared" ref="I103" si="87">H103/$H$6</f>
        <v>0</v>
      </c>
      <c r="J103" s="15">
        <f t="shared" si="61"/>
        <v>0</v>
      </c>
      <c r="K103" s="155" t="str">
        <f t="shared" si="62"/>
        <v/>
      </c>
      <c r="L103" s="179"/>
      <c r="M103" s="15"/>
      <c r="N103" s="15"/>
      <c r="O103" s="17"/>
      <c r="P103" s="15">
        <f t="shared" si="60"/>
        <v>0</v>
      </c>
      <c r="Q103" s="190" t="str">
        <f t="shared" si="57"/>
        <v/>
      </c>
      <c r="R103" s="194">
        <f t="shared" ref="R103" si="88">SUM(F103,L103)</f>
        <v>0</v>
      </c>
      <c r="S103" s="15">
        <f t="shared" ref="S103" si="89">SUM(F103,M103)</f>
        <v>0</v>
      </c>
      <c r="T103" s="15">
        <f t="shared" ref="T103" si="90">SUM(G103,N103)</f>
        <v>0</v>
      </c>
      <c r="U103" s="15">
        <f t="shared" si="71"/>
        <v>0</v>
      </c>
      <c r="V103" s="15">
        <f t="shared" ref="V103" si="91">U103-T103</f>
        <v>0</v>
      </c>
      <c r="W103" s="155" t="str">
        <f t="shared" si="59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4.15" hidden="1" customHeight="1" thickBot="1" x14ac:dyDescent="0.35">
      <c r="A104" s="154"/>
      <c r="B104" s="85"/>
      <c r="C104" s="213" t="s">
        <v>274</v>
      </c>
      <c r="D104" s="213" t="s">
        <v>158</v>
      </c>
      <c r="E104" s="285" t="s">
        <v>275</v>
      </c>
      <c r="F104" s="22"/>
      <c r="G104" s="17"/>
      <c r="H104" s="17"/>
      <c r="I104" s="19">
        <f t="shared" ref="I104" si="92">H104/$H$6</f>
        <v>0</v>
      </c>
      <c r="J104" s="15">
        <f t="shared" si="61"/>
        <v>0</v>
      </c>
      <c r="K104" s="155" t="str">
        <f t="shared" si="62"/>
        <v/>
      </c>
      <c r="L104" s="179"/>
      <c r="M104" s="15"/>
      <c r="N104" s="15"/>
      <c r="O104" s="17"/>
      <c r="P104" s="15">
        <f t="shared" si="60"/>
        <v>0</v>
      </c>
      <c r="Q104" s="190" t="str">
        <f t="shared" si="57"/>
        <v/>
      </c>
      <c r="R104" s="194">
        <f t="shared" ref="R104" si="93">SUM(F104,L104)</f>
        <v>0</v>
      </c>
      <c r="S104" s="15">
        <f t="shared" ref="S104" si="94">SUM(F104,M104)</f>
        <v>0</v>
      </c>
      <c r="T104" s="15">
        <f t="shared" ref="T104" si="95">SUM(G104,N104)</f>
        <v>0</v>
      </c>
      <c r="U104" s="15">
        <f t="shared" si="71"/>
        <v>0</v>
      </c>
      <c r="V104" s="15">
        <f t="shared" ref="V104" si="96">U104-T104</f>
        <v>0</v>
      </c>
      <c r="W104" s="155" t="str">
        <f t="shared" si="59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9" hidden="1" customHeight="1" thickBot="1" x14ac:dyDescent="0.35">
      <c r="A105" s="154"/>
      <c r="B105" s="85">
        <v>180404</v>
      </c>
      <c r="C105" s="213" t="s">
        <v>160</v>
      </c>
      <c r="D105" s="213" t="s">
        <v>158</v>
      </c>
      <c r="E105" s="285" t="s">
        <v>185</v>
      </c>
      <c r="F105" s="22"/>
      <c r="G105" s="17"/>
      <c r="H105" s="17"/>
      <c r="I105" s="19">
        <f t="shared" si="68"/>
        <v>0</v>
      </c>
      <c r="J105" s="15">
        <f t="shared" si="61"/>
        <v>0</v>
      </c>
      <c r="K105" s="155" t="str">
        <f t="shared" si="62"/>
        <v/>
      </c>
      <c r="L105" s="176"/>
      <c r="M105" s="15"/>
      <c r="N105" s="15"/>
      <c r="O105" s="17"/>
      <c r="P105" s="15">
        <f t="shared" si="60"/>
        <v>0</v>
      </c>
      <c r="Q105" s="190" t="str">
        <f t="shared" si="57"/>
        <v/>
      </c>
      <c r="R105" s="194">
        <f t="shared" si="69"/>
        <v>0</v>
      </c>
      <c r="S105" s="15">
        <f t="shared" si="70"/>
        <v>0</v>
      </c>
      <c r="T105" s="15">
        <f t="shared" si="71"/>
        <v>0</v>
      </c>
      <c r="U105" s="15">
        <f t="shared" si="71"/>
        <v>0</v>
      </c>
      <c r="V105" s="15">
        <f t="shared" si="72"/>
        <v>0</v>
      </c>
      <c r="W105" s="155" t="str">
        <f t="shared" ref="W105:W174" si="97">IFERROR(100%*(U105/T105),"")</f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7.5" hidden="1" customHeight="1" thickBot="1" x14ac:dyDescent="0.35">
      <c r="A106" s="154"/>
      <c r="B106" s="85">
        <v>180404</v>
      </c>
      <c r="C106" s="213" t="s">
        <v>176</v>
      </c>
      <c r="D106" s="213" t="s">
        <v>158</v>
      </c>
      <c r="E106" s="285" t="s">
        <v>177</v>
      </c>
      <c r="F106" s="22"/>
      <c r="G106" s="17"/>
      <c r="H106" s="17"/>
      <c r="I106" s="19">
        <f t="shared" si="68"/>
        <v>0</v>
      </c>
      <c r="J106" s="15">
        <f t="shared" si="61"/>
        <v>0</v>
      </c>
      <c r="K106" s="155" t="str">
        <f t="shared" si="62"/>
        <v/>
      </c>
      <c r="L106" s="176"/>
      <c r="M106" s="15"/>
      <c r="N106" s="15"/>
      <c r="O106" s="17"/>
      <c r="P106" s="15">
        <f t="shared" si="60"/>
        <v>0</v>
      </c>
      <c r="Q106" s="190" t="str">
        <f t="shared" si="57"/>
        <v/>
      </c>
      <c r="R106" s="194">
        <f t="shared" si="69"/>
        <v>0</v>
      </c>
      <c r="S106" s="15">
        <f t="shared" si="70"/>
        <v>0</v>
      </c>
      <c r="T106" s="15">
        <f t="shared" si="71"/>
        <v>0</v>
      </c>
      <c r="U106" s="15">
        <f t="shared" si="71"/>
        <v>0</v>
      </c>
      <c r="V106" s="15">
        <f t="shared" si="72"/>
        <v>0</v>
      </c>
      <c r="W106" s="155" t="str">
        <f t="shared" si="97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42" customHeight="1" thickBot="1" x14ac:dyDescent="0.35">
      <c r="A107" s="154"/>
      <c r="B107" s="85"/>
      <c r="C107" s="213" t="s">
        <v>297</v>
      </c>
      <c r="D107" s="213" t="s">
        <v>158</v>
      </c>
      <c r="E107" s="285" t="s">
        <v>298</v>
      </c>
      <c r="F107" s="22"/>
      <c r="G107" s="17"/>
      <c r="H107" s="17"/>
      <c r="I107" s="19">
        <f t="shared" si="68"/>
        <v>0</v>
      </c>
      <c r="J107" s="15">
        <f t="shared" si="61"/>
        <v>0</v>
      </c>
      <c r="K107" s="155" t="str">
        <f t="shared" si="62"/>
        <v/>
      </c>
      <c r="L107" s="176">
        <v>4965.8999999999996</v>
      </c>
      <c r="M107" s="15">
        <v>4965.8999999999996</v>
      </c>
      <c r="N107" s="15">
        <v>1965.9</v>
      </c>
      <c r="O107" s="17">
        <v>29.9</v>
      </c>
      <c r="P107" s="15">
        <f t="shared" si="60"/>
        <v>-1936</v>
      </c>
      <c r="Q107" s="190">
        <f t="shared" si="57"/>
        <v>1.5209318887023754E-2</v>
      </c>
      <c r="R107" s="194">
        <f t="shared" si="69"/>
        <v>4965.8999999999996</v>
      </c>
      <c r="S107" s="15">
        <f t="shared" si="70"/>
        <v>4965.8999999999996</v>
      </c>
      <c r="T107" s="15">
        <f t="shared" si="71"/>
        <v>1965.9</v>
      </c>
      <c r="U107" s="15">
        <f t="shared" si="71"/>
        <v>29.9</v>
      </c>
      <c r="V107" s="15">
        <f t="shared" si="72"/>
        <v>-1936</v>
      </c>
      <c r="W107" s="155">
        <f t="shared" si="97"/>
        <v>1.5209318887023754E-2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28.5" customHeight="1" thickBot="1" x14ac:dyDescent="0.35">
      <c r="A108" s="154"/>
      <c r="B108" s="85"/>
      <c r="C108" s="213"/>
      <c r="D108" s="213"/>
      <c r="E108" s="285" t="s">
        <v>370</v>
      </c>
      <c r="F108" s="22"/>
      <c r="G108" s="17"/>
      <c r="H108" s="17"/>
      <c r="I108" s="19">
        <f t="shared" ref="I108" si="98">H108/$H$6</f>
        <v>0</v>
      </c>
      <c r="J108" s="15">
        <f t="shared" si="61"/>
        <v>0</v>
      </c>
      <c r="K108" s="155" t="str">
        <f t="shared" ref="K108" si="99">IFERROR(100%*(H108/G108),"")</f>
        <v/>
      </c>
      <c r="L108" s="176">
        <v>1936</v>
      </c>
      <c r="M108" s="15">
        <v>1936</v>
      </c>
      <c r="N108" s="15">
        <v>1936</v>
      </c>
      <c r="O108" s="17"/>
      <c r="P108" s="15">
        <f t="shared" si="60"/>
        <v>-1936</v>
      </c>
      <c r="Q108" s="190">
        <f t="shared" ref="Q108" si="100">IFERROR(100%*(O108/N108),"")</f>
        <v>0</v>
      </c>
      <c r="R108" s="194">
        <f t="shared" ref="R108" si="101">SUM(F108,L108)</f>
        <v>1936</v>
      </c>
      <c r="S108" s="15">
        <f t="shared" ref="S108" si="102">SUM(F108,M108)</f>
        <v>1936</v>
      </c>
      <c r="T108" s="15">
        <f t="shared" ref="T108" si="103">SUM(G108,N108)</f>
        <v>1936</v>
      </c>
      <c r="U108" s="15">
        <f t="shared" ref="U108" si="104">SUM(H108,O108)</f>
        <v>0</v>
      </c>
      <c r="V108" s="15">
        <f t="shared" ref="V108" si="105">U108-T108</f>
        <v>-1936</v>
      </c>
      <c r="W108" s="155">
        <f t="shared" ref="W108" si="106">IFERROR(100%*(U108/T108),"")</f>
        <v>0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54.6" hidden="1" customHeight="1" thickBot="1" x14ac:dyDescent="0.35">
      <c r="A109" s="154"/>
      <c r="B109" s="85">
        <v>180404</v>
      </c>
      <c r="C109" s="213" t="s">
        <v>189</v>
      </c>
      <c r="D109" s="213" t="s">
        <v>76</v>
      </c>
      <c r="E109" s="285" t="s">
        <v>211</v>
      </c>
      <c r="F109" s="22"/>
      <c r="G109" s="17"/>
      <c r="H109" s="17"/>
      <c r="I109" s="19">
        <f t="shared" si="68"/>
        <v>0</v>
      </c>
      <c r="J109" s="15">
        <f t="shared" si="61"/>
        <v>0</v>
      </c>
      <c r="K109" s="155" t="str">
        <f t="shared" si="62"/>
        <v/>
      </c>
      <c r="L109" s="176"/>
      <c r="M109" s="15"/>
      <c r="N109" s="15"/>
      <c r="O109" s="15"/>
      <c r="P109" s="15">
        <f t="shared" si="60"/>
        <v>0</v>
      </c>
      <c r="Q109" s="190" t="str">
        <f t="shared" si="57"/>
        <v/>
      </c>
      <c r="R109" s="194">
        <f t="shared" si="69"/>
        <v>0</v>
      </c>
      <c r="S109" s="15">
        <f t="shared" si="70"/>
        <v>0</v>
      </c>
      <c r="T109" s="15">
        <f t="shared" si="71"/>
        <v>0</v>
      </c>
      <c r="U109" s="15">
        <f t="shared" si="71"/>
        <v>0</v>
      </c>
      <c r="V109" s="15">
        <f t="shared" si="72"/>
        <v>0</v>
      </c>
      <c r="W109" s="155" t="str">
        <f t="shared" si="97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88" customFormat="1" ht="69" hidden="1" customHeight="1" thickBot="1" x14ac:dyDescent="0.35">
      <c r="A110" s="156"/>
      <c r="B110" s="86"/>
      <c r="C110" s="214"/>
      <c r="D110" s="214"/>
      <c r="E110" s="295" t="s">
        <v>278</v>
      </c>
      <c r="F110" s="27"/>
      <c r="G110" s="28"/>
      <c r="H110" s="28"/>
      <c r="I110" s="41">
        <f t="shared" si="68"/>
        <v>0</v>
      </c>
      <c r="J110" s="15">
        <f t="shared" si="61"/>
        <v>0</v>
      </c>
      <c r="K110" s="155" t="str">
        <f t="shared" si="62"/>
        <v/>
      </c>
      <c r="L110" s="177"/>
      <c r="M110" s="28"/>
      <c r="N110" s="28"/>
      <c r="O110" s="28"/>
      <c r="P110" s="15">
        <f t="shared" si="60"/>
        <v>0</v>
      </c>
      <c r="Q110" s="190" t="str">
        <f t="shared" si="57"/>
        <v/>
      </c>
      <c r="R110" s="195">
        <f t="shared" si="69"/>
        <v>0</v>
      </c>
      <c r="S110" s="28">
        <f t="shared" si="70"/>
        <v>0</v>
      </c>
      <c r="T110" s="28">
        <f t="shared" si="71"/>
        <v>0</v>
      </c>
      <c r="U110" s="15">
        <f t="shared" si="71"/>
        <v>0</v>
      </c>
      <c r="V110" s="28">
        <f t="shared" si="72"/>
        <v>0</v>
      </c>
      <c r="W110" s="155" t="str">
        <f t="shared" si="97"/>
        <v/>
      </c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87"/>
      <c r="GF110" s="87"/>
      <c r="GG110" s="87"/>
      <c r="GH110" s="87"/>
      <c r="GI110" s="87"/>
      <c r="GJ110" s="87"/>
      <c r="GK110" s="87"/>
      <c r="GL110" s="87"/>
      <c r="GM110" s="87"/>
      <c r="GN110" s="87"/>
    </row>
    <row r="111" spans="1:196" s="88" customFormat="1" ht="63.6" hidden="1" customHeight="1" thickBot="1" x14ac:dyDescent="0.35">
      <c r="A111" s="156"/>
      <c r="B111" s="86"/>
      <c r="C111" s="214"/>
      <c r="D111" s="214"/>
      <c r="E111" s="295" t="s">
        <v>277</v>
      </c>
      <c r="F111" s="27"/>
      <c r="G111" s="28"/>
      <c r="H111" s="28"/>
      <c r="I111" s="41">
        <f t="shared" ref="I111" si="107">H111/$H$6</f>
        <v>0</v>
      </c>
      <c r="J111" s="15">
        <f t="shared" si="61"/>
        <v>0</v>
      </c>
      <c r="K111" s="155" t="str">
        <f t="shared" si="62"/>
        <v/>
      </c>
      <c r="L111" s="177"/>
      <c r="M111" s="28"/>
      <c r="N111" s="28"/>
      <c r="O111" s="28"/>
      <c r="P111" s="15">
        <f t="shared" si="60"/>
        <v>0</v>
      </c>
      <c r="Q111" s="190" t="str">
        <f t="shared" si="57"/>
        <v/>
      </c>
      <c r="R111" s="195">
        <f t="shared" ref="R111" si="108">SUM(F111,L111)</f>
        <v>0</v>
      </c>
      <c r="S111" s="28">
        <f t="shared" ref="S111" si="109">SUM(F111,M111)</f>
        <v>0</v>
      </c>
      <c r="T111" s="28">
        <f t="shared" ref="T111" si="110">SUM(G111,N111)</f>
        <v>0</v>
      </c>
      <c r="U111" s="15">
        <f t="shared" si="71"/>
        <v>0</v>
      </c>
      <c r="V111" s="28">
        <f t="shared" ref="V111" si="111">U111-T111</f>
        <v>0</v>
      </c>
      <c r="W111" s="155" t="str">
        <f t="shared" si="97"/>
        <v/>
      </c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87"/>
      <c r="GF111" s="87"/>
      <c r="GG111" s="87"/>
      <c r="GH111" s="87"/>
      <c r="GI111" s="87"/>
      <c r="GJ111" s="87"/>
      <c r="GK111" s="87"/>
      <c r="GL111" s="87"/>
      <c r="GM111" s="87"/>
      <c r="GN111" s="87"/>
    </row>
    <row r="112" spans="1:196" s="5" customFormat="1" ht="40.15" hidden="1" customHeight="1" thickBot="1" x14ac:dyDescent="0.35">
      <c r="A112" s="154"/>
      <c r="B112" s="85"/>
      <c r="C112" s="213" t="s">
        <v>198</v>
      </c>
      <c r="D112" s="213" t="s">
        <v>76</v>
      </c>
      <c r="E112" s="285" t="s">
        <v>199</v>
      </c>
      <c r="F112" s="22"/>
      <c r="G112" s="17"/>
      <c r="H112" s="17"/>
      <c r="I112" s="19">
        <f t="shared" si="68"/>
        <v>0</v>
      </c>
      <c r="J112" s="15">
        <f t="shared" si="61"/>
        <v>0</v>
      </c>
      <c r="K112" s="155" t="str">
        <f t="shared" si="62"/>
        <v/>
      </c>
      <c r="L112" s="176"/>
      <c r="M112" s="15"/>
      <c r="N112" s="15"/>
      <c r="O112" s="17"/>
      <c r="P112" s="15">
        <f t="shared" si="60"/>
        <v>0</v>
      </c>
      <c r="Q112" s="190" t="str">
        <f t="shared" si="57"/>
        <v/>
      </c>
      <c r="R112" s="194">
        <f t="shared" si="69"/>
        <v>0</v>
      </c>
      <c r="S112" s="15">
        <f t="shared" si="70"/>
        <v>0</v>
      </c>
      <c r="T112" s="15">
        <f t="shared" si="71"/>
        <v>0</v>
      </c>
      <c r="U112" s="15">
        <f t="shared" si="71"/>
        <v>0</v>
      </c>
      <c r="V112" s="15">
        <f t="shared" si="72"/>
        <v>0</v>
      </c>
      <c r="W112" s="155" t="str">
        <f t="shared" si="97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6.75" customHeight="1" thickBot="1" x14ac:dyDescent="0.35">
      <c r="A113" s="154"/>
      <c r="B113" s="85"/>
      <c r="C113" s="213" t="s">
        <v>257</v>
      </c>
      <c r="D113" s="213" t="s">
        <v>76</v>
      </c>
      <c r="E113" s="285" t="s">
        <v>351</v>
      </c>
      <c r="F113" s="22"/>
      <c r="G113" s="17"/>
      <c r="H113" s="17"/>
      <c r="I113" s="19">
        <f t="shared" ref="I113" si="112">H113/$H$6</f>
        <v>0</v>
      </c>
      <c r="J113" s="15">
        <f t="shared" si="61"/>
        <v>0</v>
      </c>
      <c r="K113" s="155" t="str">
        <f t="shared" si="62"/>
        <v/>
      </c>
      <c r="L113" s="176">
        <v>160</v>
      </c>
      <c r="M113" s="15">
        <v>160</v>
      </c>
      <c r="N113" s="15">
        <v>160</v>
      </c>
      <c r="O113" s="17"/>
      <c r="P113" s="15">
        <f t="shared" si="60"/>
        <v>-160</v>
      </c>
      <c r="Q113" s="190">
        <f t="shared" si="57"/>
        <v>0</v>
      </c>
      <c r="R113" s="194">
        <f t="shared" ref="R113" si="113">SUM(F113,L113)</f>
        <v>160</v>
      </c>
      <c r="S113" s="15">
        <f t="shared" ref="S113" si="114">SUM(F113,M113)</f>
        <v>160</v>
      </c>
      <c r="T113" s="15">
        <f t="shared" ref="T113" si="115">SUM(G113,N113)</f>
        <v>160</v>
      </c>
      <c r="U113" s="15">
        <f t="shared" si="71"/>
        <v>0</v>
      </c>
      <c r="V113" s="15">
        <f t="shared" ref="V113" si="116">U113-T113</f>
        <v>-160</v>
      </c>
      <c r="W113" s="155">
        <f t="shared" si="97"/>
        <v>0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88" customFormat="1" ht="52.9" hidden="1" customHeight="1" thickBot="1" x14ac:dyDescent="0.35">
      <c r="A114" s="156"/>
      <c r="B114" s="86"/>
      <c r="C114" s="214"/>
      <c r="D114" s="214"/>
      <c r="E114" s="295" t="s">
        <v>258</v>
      </c>
      <c r="F114" s="27"/>
      <c r="G114" s="28"/>
      <c r="H114" s="28"/>
      <c r="I114" s="41">
        <f t="shared" ref="I114" si="117">H114/$H$6</f>
        <v>0</v>
      </c>
      <c r="J114" s="15">
        <f t="shared" si="61"/>
        <v>0</v>
      </c>
      <c r="K114" s="155" t="str">
        <f t="shared" si="62"/>
        <v/>
      </c>
      <c r="L114" s="177"/>
      <c r="M114" s="28"/>
      <c r="N114" s="28"/>
      <c r="O114" s="28"/>
      <c r="P114" s="15">
        <f t="shared" si="60"/>
        <v>0</v>
      </c>
      <c r="Q114" s="190" t="str">
        <f t="shared" si="57"/>
        <v/>
      </c>
      <c r="R114" s="195">
        <f t="shared" ref="R114" si="118">SUM(F114,L114)</f>
        <v>0</v>
      </c>
      <c r="S114" s="28">
        <f t="shared" ref="S114" si="119">SUM(F114,M114)</f>
        <v>0</v>
      </c>
      <c r="T114" s="28">
        <f t="shared" ref="T114" si="120">SUM(G114,N114)</f>
        <v>0</v>
      </c>
      <c r="U114" s="15">
        <f t="shared" si="71"/>
        <v>0</v>
      </c>
      <c r="V114" s="28">
        <f t="shared" ref="V114" si="121">U114-T114</f>
        <v>0</v>
      </c>
      <c r="W114" s="155" t="str">
        <f t="shared" si="97"/>
        <v/>
      </c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87"/>
      <c r="GF114" s="87"/>
      <c r="GG114" s="87"/>
      <c r="GH114" s="87"/>
      <c r="GI114" s="87"/>
      <c r="GJ114" s="87"/>
      <c r="GK114" s="87"/>
      <c r="GL114" s="87"/>
      <c r="GM114" s="87"/>
      <c r="GN114" s="87"/>
    </row>
    <row r="115" spans="1:196" s="5" customFormat="1" ht="59.25" customHeight="1" thickBot="1" x14ac:dyDescent="0.35">
      <c r="A115" s="154"/>
      <c r="B115" s="85"/>
      <c r="C115" s="213" t="s">
        <v>169</v>
      </c>
      <c r="D115" s="213" t="s">
        <v>78</v>
      </c>
      <c r="E115" s="285" t="s">
        <v>170</v>
      </c>
      <c r="F115" s="22">
        <v>17436.099999999999</v>
      </c>
      <c r="G115" s="17">
        <v>17436.099999999999</v>
      </c>
      <c r="H115" s="17">
        <v>16526.2</v>
      </c>
      <c r="I115" s="19">
        <f t="shared" si="68"/>
        <v>2.6680365629272691E-2</v>
      </c>
      <c r="J115" s="15">
        <f t="shared" si="61"/>
        <v>-909.89999999999782</v>
      </c>
      <c r="K115" s="155">
        <f t="shared" si="62"/>
        <v>0.94781516508852337</v>
      </c>
      <c r="L115" s="176">
        <v>4600</v>
      </c>
      <c r="M115" s="15">
        <v>4600</v>
      </c>
      <c r="N115" s="15">
        <v>4600</v>
      </c>
      <c r="O115" s="17">
        <v>65</v>
      </c>
      <c r="P115" s="15">
        <f t="shared" si="60"/>
        <v>-4535</v>
      </c>
      <c r="Q115" s="190">
        <f t="shared" si="57"/>
        <v>1.4130434782608696E-2</v>
      </c>
      <c r="R115" s="194">
        <f t="shared" si="69"/>
        <v>22036.1</v>
      </c>
      <c r="S115" s="15">
        <f t="shared" si="70"/>
        <v>22036.1</v>
      </c>
      <c r="T115" s="15">
        <f t="shared" si="71"/>
        <v>22036.1</v>
      </c>
      <c r="U115" s="15">
        <f t="shared" si="71"/>
        <v>16591.2</v>
      </c>
      <c r="V115" s="15">
        <f t="shared" si="72"/>
        <v>-5444.8999999999978</v>
      </c>
      <c r="W115" s="155">
        <f t="shared" si="97"/>
        <v>0.75290999768561595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42" hidden="1" customHeight="1" thickBot="1" x14ac:dyDescent="0.35">
      <c r="A116" s="154"/>
      <c r="B116" s="85"/>
      <c r="C116" s="213" t="s">
        <v>228</v>
      </c>
      <c r="D116" s="213" t="s">
        <v>229</v>
      </c>
      <c r="E116" s="285" t="s">
        <v>230</v>
      </c>
      <c r="F116" s="22"/>
      <c r="G116" s="17"/>
      <c r="H116" s="17"/>
      <c r="I116" s="19">
        <f t="shared" si="68"/>
        <v>0</v>
      </c>
      <c r="J116" s="15">
        <f t="shared" si="61"/>
        <v>0</v>
      </c>
      <c r="K116" s="155" t="str">
        <f t="shared" si="62"/>
        <v/>
      </c>
      <c r="L116" s="176"/>
      <c r="M116" s="15"/>
      <c r="N116" s="15"/>
      <c r="O116" s="17"/>
      <c r="P116" s="15">
        <f t="shared" si="60"/>
        <v>0</v>
      </c>
      <c r="Q116" s="190" t="str">
        <f t="shared" si="57"/>
        <v/>
      </c>
      <c r="R116" s="194">
        <f t="shared" si="69"/>
        <v>0</v>
      </c>
      <c r="S116" s="15">
        <f t="shared" si="70"/>
        <v>0</v>
      </c>
      <c r="T116" s="15">
        <f t="shared" si="71"/>
        <v>0</v>
      </c>
      <c r="U116" s="15">
        <f>SUM(H116,O116)</f>
        <v>0</v>
      </c>
      <c r="V116" s="15">
        <f>U116-T116</f>
        <v>0</v>
      </c>
      <c r="W116" s="155" t="str">
        <f>IFERROR(100%*(U116/T116),"")</f>
        <v/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58.5" hidden="1" customHeight="1" thickBot="1" x14ac:dyDescent="0.35">
      <c r="A117" s="154">
        <v>21</v>
      </c>
      <c r="B117" s="85">
        <v>180404</v>
      </c>
      <c r="C117" s="213" t="s">
        <v>144</v>
      </c>
      <c r="D117" s="213" t="s">
        <v>79</v>
      </c>
      <c r="E117" s="285" t="s">
        <v>82</v>
      </c>
      <c r="F117" s="22"/>
      <c r="G117" s="17"/>
      <c r="H117" s="17"/>
      <c r="I117" s="19">
        <f t="shared" si="68"/>
        <v>0</v>
      </c>
      <c r="J117" s="15">
        <f t="shared" si="61"/>
        <v>0</v>
      </c>
      <c r="K117" s="155" t="str">
        <f t="shared" si="62"/>
        <v/>
      </c>
      <c r="L117" s="176"/>
      <c r="M117" s="15"/>
      <c r="N117" s="15"/>
      <c r="O117" s="17"/>
      <c r="P117" s="15">
        <f t="shared" si="60"/>
        <v>0</v>
      </c>
      <c r="Q117" s="190" t="str">
        <f t="shared" si="57"/>
        <v/>
      </c>
      <c r="R117" s="194">
        <f t="shared" si="69"/>
        <v>0</v>
      </c>
      <c r="S117" s="15">
        <f t="shared" si="70"/>
        <v>0</v>
      </c>
      <c r="T117" s="15">
        <f t="shared" si="71"/>
        <v>0</v>
      </c>
      <c r="U117" s="15">
        <f t="shared" ref="U117:U124" si="122">SUM(H117,O117)</f>
        <v>0</v>
      </c>
      <c r="V117" s="15">
        <f t="shared" ref="V117:V124" si="123">U117-T117</f>
        <v>0</v>
      </c>
      <c r="W117" s="155" t="str">
        <f t="shared" ref="W117:W132" si="124">IFERROR(100%*(U117/T117),"")</f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28.5" customHeight="1" thickBot="1" x14ac:dyDescent="0.35">
      <c r="A118" s="154"/>
      <c r="B118" s="85">
        <v>180404</v>
      </c>
      <c r="C118" s="213" t="s">
        <v>161</v>
      </c>
      <c r="D118" s="213" t="s">
        <v>80</v>
      </c>
      <c r="E118" s="285" t="s">
        <v>81</v>
      </c>
      <c r="F118" s="22"/>
      <c r="G118" s="17"/>
      <c r="H118" s="17"/>
      <c r="I118" s="19">
        <f t="shared" si="68"/>
        <v>0</v>
      </c>
      <c r="J118" s="15">
        <f t="shared" si="61"/>
        <v>0</v>
      </c>
      <c r="K118" s="155" t="str">
        <f t="shared" si="62"/>
        <v/>
      </c>
      <c r="L118" s="176">
        <v>1488.1</v>
      </c>
      <c r="M118" s="15">
        <v>1488.2</v>
      </c>
      <c r="N118" s="15">
        <v>1488.2</v>
      </c>
      <c r="O118" s="17">
        <v>30</v>
      </c>
      <c r="P118" s="15">
        <f t="shared" si="60"/>
        <v>-1458.2</v>
      </c>
      <c r="Q118" s="190">
        <f t="shared" si="57"/>
        <v>2.015858083590915E-2</v>
      </c>
      <c r="R118" s="194">
        <f t="shared" si="69"/>
        <v>1488.1</v>
      </c>
      <c r="S118" s="15">
        <f t="shared" si="70"/>
        <v>1488.2</v>
      </c>
      <c r="T118" s="15">
        <f t="shared" si="71"/>
        <v>1488.2</v>
      </c>
      <c r="U118" s="15">
        <f t="shared" si="122"/>
        <v>30</v>
      </c>
      <c r="V118" s="15">
        <f t="shared" si="123"/>
        <v>-1458.2</v>
      </c>
      <c r="W118" s="155">
        <f t="shared" si="124"/>
        <v>2.015858083590915E-2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1" customFormat="1" ht="58.5" hidden="1" customHeight="1" x14ac:dyDescent="0.3">
      <c r="A119" s="154">
        <v>22</v>
      </c>
      <c r="B119" s="85"/>
      <c r="C119" s="213" t="s">
        <v>204</v>
      </c>
      <c r="D119" s="213" t="s">
        <v>76</v>
      </c>
      <c r="E119" s="285" t="s">
        <v>207</v>
      </c>
      <c r="F119" s="22"/>
      <c r="G119" s="17"/>
      <c r="H119" s="17"/>
      <c r="I119" s="19">
        <f t="shared" si="68"/>
        <v>0</v>
      </c>
      <c r="J119" s="15">
        <f t="shared" si="61"/>
        <v>0</v>
      </c>
      <c r="K119" s="155" t="str">
        <f t="shared" si="62"/>
        <v/>
      </c>
      <c r="L119" s="176"/>
      <c r="M119" s="15"/>
      <c r="N119" s="15"/>
      <c r="O119" s="17"/>
      <c r="P119" s="14">
        <f t="shared" si="60"/>
        <v>0</v>
      </c>
      <c r="Q119" s="190" t="str">
        <f t="shared" si="57"/>
        <v/>
      </c>
      <c r="R119" s="194">
        <f t="shared" si="69"/>
        <v>0</v>
      </c>
      <c r="S119" s="15">
        <f t="shared" si="70"/>
        <v>0</v>
      </c>
      <c r="T119" s="15">
        <f t="shared" si="71"/>
        <v>0</v>
      </c>
      <c r="U119" s="15">
        <f t="shared" si="122"/>
        <v>0</v>
      </c>
      <c r="V119" s="15">
        <f t="shared" si="123"/>
        <v>0</v>
      </c>
      <c r="W119" s="155" t="str">
        <f t="shared" si="124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" customFormat="1" ht="58.5" hidden="1" customHeight="1" x14ac:dyDescent="0.3">
      <c r="A120" s="154">
        <v>24</v>
      </c>
      <c r="B120" s="85"/>
      <c r="C120" s="213" t="s">
        <v>163</v>
      </c>
      <c r="D120" s="213" t="s">
        <v>84</v>
      </c>
      <c r="E120" s="285" t="s">
        <v>164</v>
      </c>
      <c r="F120" s="22"/>
      <c r="G120" s="17"/>
      <c r="H120" s="17"/>
      <c r="I120" s="19">
        <f t="shared" si="68"/>
        <v>0</v>
      </c>
      <c r="J120" s="15">
        <f t="shared" si="61"/>
        <v>0</v>
      </c>
      <c r="K120" s="155" t="str">
        <f t="shared" si="62"/>
        <v/>
      </c>
      <c r="L120" s="176"/>
      <c r="M120" s="15"/>
      <c r="N120" s="15"/>
      <c r="O120" s="17"/>
      <c r="P120" s="14">
        <f t="shared" si="60"/>
        <v>0</v>
      </c>
      <c r="Q120" s="190" t="str">
        <f t="shared" si="57"/>
        <v/>
      </c>
      <c r="R120" s="194">
        <f t="shared" si="69"/>
        <v>0</v>
      </c>
      <c r="S120" s="15">
        <f t="shared" si="70"/>
        <v>0</v>
      </c>
      <c r="T120" s="15">
        <f t="shared" si="71"/>
        <v>0</v>
      </c>
      <c r="U120" s="15">
        <f t="shared" si="122"/>
        <v>0</v>
      </c>
      <c r="V120" s="15">
        <f t="shared" si="123"/>
        <v>0</v>
      </c>
      <c r="W120" s="155" t="str">
        <f t="shared" si="124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</row>
    <row r="121" spans="1:196" s="71" customFormat="1" ht="58.5" hidden="1" customHeight="1" x14ac:dyDescent="0.3">
      <c r="A121" s="158"/>
      <c r="B121" s="63"/>
      <c r="C121" s="215"/>
      <c r="D121" s="216"/>
      <c r="E121" s="289" t="s">
        <v>196</v>
      </c>
      <c r="F121" s="33"/>
      <c r="G121" s="34"/>
      <c r="H121" s="47"/>
      <c r="I121" s="19">
        <f t="shared" si="68"/>
        <v>0</v>
      </c>
      <c r="J121" s="15">
        <f t="shared" si="61"/>
        <v>0</v>
      </c>
      <c r="K121" s="155" t="str">
        <f t="shared" si="62"/>
        <v/>
      </c>
      <c r="L121" s="177"/>
      <c r="M121" s="28"/>
      <c r="N121" s="28"/>
      <c r="O121" s="28"/>
      <c r="P121" s="14">
        <f t="shared" si="60"/>
        <v>0</v>
      </c>
      <c r="Q121" s="190" t="str">
        <f t="shared" si="57"/>
        <v/>
      </c>
      <c r="R121" s="194">
        <f t="shared" si="69"/>
        <v>0</v>
      </c>
      <c r="S121" s="15">
        <f t="shared" si="70"/>
        <v>0</v>
      </c>
      <c r="T121" s="15">
        <f t="shared" si="71"/>
        <v>0</v>
      </c>
      <c r="U121" s="15">
        <f t="shared" si="122"/>
        <v>0</v>
      </c>
      <c r="V121" s="15">
        <f t="shared" si="123"/>
        <v>0</v>
      </c>
      <c r="W121" s="155" t="str">
        <f t="shared" si="124"/>
        <v/>
      </c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</row>
    <row r="122" spans="1:196" s="71" customFormat="1" ht="58.5" hidden="1" customHeight="1" x14ac:dyDescent="0.3">
      <c r="A122" s="158"/>
      <c r="B122" s="63"/>
      <c r="C122" s="215"/>
      <c r="D122" s="216"/>
      <c r="E122" s="289" t="s">
        <v>197</v>
      </c>
      <c r="F122" s="33"/>
      <c r="G122" s="34"/>
      <c r="H122" s="47"/>
      <c r="I122" s="19">
        <f t="shared" si="68"/>
        <v>0</v>
      </c>
      <c r="J122" s="15">
        <f t="shared" si="61"/>
        <v>0</v>
      </c>
      <c r="K122" s="155" t="str">
        <f t="shared" si="62"/>
        <v/>
      </c>
      <c r="L122" s="177"/>
      <c r="M122" s="28"/>
      <c r="N122" s="28"/>
      <c r="O122" s="28"/>
      <c r="P122" s="14">
        <f t="shared" si="60"/>
        <v>0</v>
      </c>
      <c r="Q122" s="190" t="str">
        <f t="shared" si="57"/>
        <v/>
      </c>
      <c r="R122" s="194">
        <f t="shared" si="69"/>
        <v>0</v>
      </c>
      <c r="S122" s="15">
        <f t="shared" si="70"/>
        <v>0</v>
      </c>
      <c r="T122" s="15">
        <f t="shared" si="71"/>
        <v>0</v>
      </c>
      <c r="U122" s="15">
        <f t="shared" si="122"/>
        <v>0</v>
      </c>
      <c r="V122" s="15">
        <f t="shared" si="123"/>
        <v>0</v>
      </c>
      <c r="W122" s="155" t="str">
        <f t="shared" si="124"/>
        <v/>
      </c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</row>
    <row r="123" spans="1:196" s="1" customFormat="1" ht="58.5" hidden="1" customHeight="1" x14ac:dyDescent="0.3">
      <c r="A123" s="154">
        <v>25</v>
      </c>
      <c r="B123" s="85"/>
      <c r="C123" s="213" t="s">
        <v>187</v>
      </c>
      <c r="D123" s="213" t="s">
        <v>83</v>
      </c>
      <c r="E123" s="285" t="s">
        <v>188</v>
      </c>
      <c r="F123" s="22"/>
      <c r="G123" s="17"/>
      <c r="H123" s="17"/>
      <c r="I123" s="19">
        <f t="shared" si="68"/>
        <v>0</v>
      </c>
      <c r="J123" s="15">
        <f t="shared" si="61"/>
        <v>0</v>
      </c>
      <c r="K123" s="155" t="str">
        <f t="shared" si="62"/>
        <v/>
      </c>
      <c r="L123" s="176"/>
      <c r="M123" s="15"/>
      <c r="N123" s="15"/>
      <c r="O123" s="17"/>
      <c r="P123" s="14">
        <f t="shared" si="60"/>
        <v>0</v>
      </c>
      <c r="Q123" s="190" t="str">
        <f t="shared" si="57"/>
        <v/>
      </c>
      <c r="R123" s="194">
        <f t="shared" si="69"/>
        <v>0</v>
      </c>
      <c r="S123" s="15">
        <f t="shared" si="70"/>
        <v>0</v>
      </c>
      <c r="T123" s="15">
        <f t="shared" si="71"/>
        <v>0</v>
      </c>
      <c r="U123" s="15">
        <f t="shared" si="122"/>
        <v>0</v>
      </c>
      <c r="V123" s="15">
        <f t="shared" si="123"/>
        <v>0</v>
      </c>
      <c r="W123" s="155" t="str">
        <f t="shared" si="124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39" hidden="1" customHeight="1" x14ac:dyDescent="0.3">
      <c r="A124" s="154"/>
      <c r="B124" s="85"/>
      <c r="C124" s="213" t="s">
        <v>206</v>
      </c>
      <c r="D124" s="213" t="s">
        <v>76</v>
      </c>
      <c r="E124" s="285" t="s">
        <v>162</v>
      </c>
      <c r="F124" s="22"/>
      <c r="G124" s="17"/>
      <c r="H124" s="17"/>
      <c r="I124" s="19">
        <f t="shared" si="68"/>
        <v>0</v>
      </c>
      <c r="J124" s="15">
        <f t="shared" si="61"/>
        <v>0</v>
      </c>
      <c r="K124" s="155" t="str">
        <f t="shared" si="62"/>
        <v/>
      </c>
      <c r="L124" s="176"/>
      <c r="M124" s="15"/>
      <c r="N124" s="15"/>
      <c r="O124" s="17"/>
      <c r="P124" s="14">
        <f t="shared" si="60"/>
        <v>0</v>
      </c>
      <c r="Q124" s="190" t="str">
        <f t="shared" si="57"/>
        <v/>
      </c>
      <c r="R124" s="194">
        <f t="shared" si="69"/>
        <v>0</v>
      </c>
      <c r="S124" s="15">
        <f t="shared" si="70"/>
        <v>0</v>
      </c>
      <c r="T124" s="15">
        <f t="shared" si="71"/>
        <v>0</v>
      </c>
      <c r="U124" s="15">
        <f t="shared" si="122"/>
        <v>0</v>
      </c>
      <c r="V124" s="15">
        <f t="shared" si="123"/>
        <v>0</v>
      </c>
      <c r="W124" s="155" t="str">
        <f t="shared" si="124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3">
      <c r="A125" s="154">
        <v>24</v>
      </c>
      <c r="B125" s="85"/>
      <c r="C125" s="213" t="s">
        <v>163</v>
      </c>
      <c r="D125" s="213" t="s">
        <v>84</v>
      </c>
      <c r="E125" s="285" t="s">
        <v>164</v>
      </c>
      <c r="F125" s="22"/>
      <c r="G125" s="17"/>
      <c r="H125" s="17"/>
      <c r="I125" s="19">
        <f t="shared" si="68"/>
        <v>0</v>
      </c>
      <c r="J125" s="15">
        <f t="shared" si="61"/>
        <v>0</v>
      </c>
      <c r="K125" s="155" t="str">
        <f t="shared" si="62"/>
        <v/>
      </c>
      <c r="L125" s="176"/>
      <c r="M125" s="15"/>
      <c r="N125" s="15"/>
      <c r="O125" s="17"/>
      <c r="P125" s="14">
        <f t="shared" si="60"/>
        <v>0</v>
      </c>
      <c r="Q125" s="190" t="str">
        <f t="shared" si="57"/>
        <v/>
      </c>
      <c r="R125" s="194">
        <f t="shared" si="69"/>
        <v>0</v>
      </c>
      <c r="S125" s="15">
        <f t="shared" si="70"/>
        <v>0</v>
      </c>
      <c r="T125" s="15">
        <f t="shared" si="71"/>
        <v>0</v>
      </c>
      <c r="U125" s="15">
        <f t="shared" ref="U125:U133" si="125">SUM(H125,O125)</f>
        <v>0</v>
      </c>
      <c r="V125" s="15">
        <f t="shared" si="72"/>
        <v>0</v>
      </c>
      <c r="W125" s="155" t="str">
        <f t="shared" si="124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88" customFormat="1" ht="54.75" hidden="1" customHeight="1" thickBot="1" x14ac:dyDescent="0.35">
      <c r="A126" s="156"/>
      <c r="B126" s="86"/>
      <c r="C126" s="214"/>
      <c r="D126" s="214"/>
      <c r="E126" s="295" t="s">
        <v>221</v>
      </c>
      <c r="F126" s="27"/>
      <c r="G126" s="28"/>
      <c r="H126" s="28"/>
      <c r="I126" s="19">
        <f t="shared" si="68"/>
        <v>0</v>
      </c>
      <c r="J126" s="15">
        <f t="shared" si="61"/>
        <v>0</v>
      </c>
      <c r="K126" s="155" t="str">
        <f t="shared" si="62"/>
        <v/>
      </c>
      <c r="L126" s="177"/>
      <c r="M126" s="28"/>
      <c r="N126" s="28"/>
      <c r="O126" s="28"/>
      <c r="P126" s="14">
        <f t="shared" si="60"/>
        <v>0</v>
      </c>
      <c r="Q126" s="190" t="str">
        <f t="shared" si="57"/>
        <v/>
      </c>
      <c r="R126" s="194">
        <f t="shared" si="69"/>
        <v>0</v>
      </c>
      <c r="S126" s="15">
        <f t="shared" si="70"/>
        <v>0</v>
      </c>
      <c r="T126" s="15">
        <f t="shared" si="71"/>
        <v>0</v>
      </c>
      <c r="U126" s="15">
        <f t="shared" si="125"/>
        <v>0</v>
      </c>
      <c r="V126" s="15">
        <f t="shared" si="72"/>
        <v>0</v>
      </c>
      <c r="W126" s="155" t="str">
        <f t="shared" si="124"/>
        <v/>
      </c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87"/>
      <c r="GF126" s="87"/>
      <c r="GG126" s="87"/>
      <c r="GH126" s="87"/>
      <c r="GI126" s="87"/>
      <c r="GJ126" s="87"/>
      <c r="GK126" s="87"/>
      <c r="GL126" s="87"/>
      <c r="GM126" s="87"/>
      <c r="GN126" s="87"/>
    </row>
    <row r="127" spans="1:196" s="88" customFormat="1" ht="41.25" hidden="1" customHeight="1" thickBot="1" x14ac:dyDescent="0.35">
      <c r="A127" s="156"/>
      <c r="B127" s="86"/>
      <c r="C127" s="214"/>
      <c r="D127" s="214"/>
      <c r="E127" s="295" t="s">
        <v>222</v>
      </c>
      <c r="F127" s="27"/>
      <c r="G127" s="28"/>
      <c r="H127" s="28"/>
      <c r="I127" s="19">
        <f t="shared" si="68"/>
        <v>0</v>
      </c>
      <c r="J127" s="15">
        <f t="shared" si="61"/>
        <v>0</v>
      </c>
      <c r="K127" s="155" t="str">
        <f t="shared" si="62"/>
        <v/>
      </c>
      <c r="L127" s="177"/>
      <c r="M127" s="28"/>
      <c r="N127" s="28"/>
      <c r="O127" s="28"/>
      <c r="P127" s="14">
        <f t="shared" si="60"/>
        <v>0</v>
      </c>
      <c r="Q127" s="190" t="str">
        <f t="shared" si="57"/>
        <v/>
      </c>
      <c r="R127" s="194">
        <f t="shared" si="69"/>
        <v>0</v>
      </c>
      <c r="S127" s="15">
        <f t="shared" si="70"/>
        <v>0</v>
      </c>
      <c r="T127" s="15">
        <f t="shared" si="71"/>
        <v>0</v>
      </c>
      <c r="U127" s="15">
        <f t="shared" si="125"/>
        <v>0</v>
      </c>
      <c r="V127" s="15">
        <f t="shared" si="72"/>
        <v>0</v>
      </c>
      <c r="W127" s="155" t="str">
        <f t="shared" si="124"/>
        <v/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87"/>
      <c r="GF127" s="87"/>
      <c r="GG127" s="87"/>
      <c r="GH127" s="87"/>
      <c r="GI127" s="87"/>
      <c r="GJ127" s="87"/>
      <c r="GK127" s="87"/>
      <c r="GL127" s="87"/>
      <c r="GM127" s="87"/>
      <c r="GN127" s="87"/>
    </row>
    <row r="128" spans="1:196" s="1" customFormat="1" ht="39.75" hidden="1" customHeight="1" x14ac:dyDescent="0.3">
      <c r="A128" s="154">
        <v>25</v>
      </c>
      <c r="B128" s="85"/>
      <c r="C128" s="213" t="s">
        <v>187</v>
      </c>
      <c r="D128" s="213" t="s">
        <v>83</v>
      </c>
      <c r="E128" s="285" t="s">
        <v>188</v>
      </c>
      <c r="F128" s="22"/>
      <c r="G128" s="17"/>
      <c r="H128" s="17"/>
      <c r="I128" s="19">
        <f t="shared" si="68"/>
        <v>0</v>
      </c>
      <c r="J128" s="15">
        <f t="shared" si="61"/>
        <v>0</v>
      </c>
      <c r="K128" s="155" t="str">
        <f t="shared" si="62"/>
        <v/>
      </c>
      <c r="L128" s="176"/>
      <c r="M128" s="15"/>
      <c r="N128" s="15"/>
      <c r="O128" s="17"/>
      <c r="P128" s="14">
        <f t="shared" si="60"/>
        <v>0</v>
      </c>
      <c r="Q128" s="190" t="str">
        <f t="shared" si="57"/>
        <v/>
      </c>
      <c r="R128" s="194">
        <f t="shared" si="69"/>
        <v>0</v>
      </c>
      <c r="S128" s="15">
        <f t="shared" si="70"/>
        <v>0</v>
      </c>
      <c r="T128" s="15">
        <f t="shared" si="71"/>
        <v>0</v>
      </c>
      <c r="U128" s="15">
        <f t="shared" si="125"/>
        <v>0</v>
      </c>
      <c r="V128" s="15">
        <f t="shared" si="72"/>
        <v>0</v>
      </c>
      <c r="W128" s="155" t="str">
        <f t="shared" si="124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5" customFormat="1" ht="42" hidden="1" customHeight="1" thickBot="1" x14ac:dyDescent="0.35">
      <c r="A129" s="154"/>
      <c r="B129" s="85"/>
      <c r="C129" s="213" t="s">
        <v>269</v>
      </c>
      <c r="D129" s="213" t="s">
        <v>229</v>
      </c>
      <c r="E129" s="285" t="s">
        <v>270</v>
      </c>
      <c r="F129" s="22"/>
      <c r="G129" s="17"/>
      <c r="H129" s="17"/>
      <c r="I129" s="19">
        <f t="shared" si="68"/>
        <v>0</v>
      </c>
      <c r="J129" s="15">
        <f t="shared" si="61"/>
        <v>0</v>
      </c>
      <c r="K129" s="155" t="str">
        <f t="shared" si="62"/>
        <v/>
      </c>
      <c r="L129" s="176"/>
      <c r="M129" s="15"/>
      <c r="N129" s="15"/>
      <c r="O129" s="17"/>
      <c r="P129" s="14">
        <f t="shared" si="60"/>
        <v>0</v>
      </c>
      <c r="Q129" s="190" t="str">
        <f t="shared" si="57"/>
        <v/>
      </c>
      <c r="R129" s="194">
        <f t="shared" si="69"/>
        <v>0</v>
      </c>
      <c r="S129" s="15">
        <f t="shared" si="70"/>
        <v>0</v>
      </c>
      <c r="T129" s="15">
        <f t="shared" si="71"/>
        <v>0</v>
      </c>
      <c r="U129" s="15">
        <f t="shared" si="125"/>
        <v>0</v>
      </c>
      <c r="V129" s="15">
        <f t="shared" si="72"/>
        <v>0</v>
      </c>
      <c r="W129" s="155" t="str">
        <f t="shared" si="124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9"/>
      <c r="GF129" s="9"/>
      <c r="GG129" s="9"/>
      <c r="GH129" s="9"/>
      <c r="GI129" s="9"/>
      <c r="GJ129" s="9"/>
      <c r="GK129" s="9"/>
      <c r="GL129" s="9"/>
      <c r="GM129" s="9"/>
      <c r="GN129" s="9"/>
    </row>
    <row r="130" spans="1:196" s="88" customFormat="1" ht="47.25" hidden="1" customHeight="1" thickBot="1" x14ac:dyDescent="0.35">
      <c r="A130" s="156"/>
      <c r="B130" s="86"/>
      <c r="C130" s="214"/>
      <c r="D130" s="214"/>
      <c r="E130" s="295" t="s">
        <v>276</v>
      </c>
      <c r="F130" s="27"/>
      <c r="G130" s="28"/>
      <c r="H130" s="28"/>
      <c r="I130" s="19">
        <f t="shared" si="68"/>
        <v>0</v>
      </c>
      <c r="J130" s="15">
        <f t="shared" si="61"/>
        <v>0</v>
      </c>
      <c r="K130" s="155" t="str">
        <f t="shared" si="62"/>
        <v/>
      </c>
      <c r="L130" s="180"/>
      <c r="M130" s="44"/>
      <c r="N130" s="44"/>
      <c r="O130" s="44"/>
      <c r="P130" s="14">
        <f t="shared" si="60"/>
        <v>0</v>
      </c>
      <c r="Q130" s="190" t="str">
        <f t="shared" si="57"/>
        <v/>
      </c>
      <c r="R130" s="194">
        <f t="shared" si="69"/>
        <v>0</v>
      </c>
      <c r="S130" s="15">
        <f t="shared" si="70"/>
        <v>0</v>
      </c>
      <c r="T130" s="15">
        <f t="shared" si="71"/>
        <v>0</v>
      </c>
      <c r="U130" s="15">
        <f t="shared" si="125"/>
        <v>0</v>
      </c>
      <c r="V130" s="15">
        <f t="shared" si="72"/>
        <v>0</v>
      </c>
      <c r="W130" s="155" t="str">
        <f t="shared" si="124"/>
        <v/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</row>
    <row r="131" spans="1:196" s="5" customFormat="1" ht="30.75" hidden="1" customHeight="1" thickBot="1" x14ac:dyDescent="0.35">
      <c r="A131" s="154"/>
      <c r="B131" s="85"/>
      <c r="C131" s="213" t="s">
        <v>244</v>
      </c>
      <c r="D131" s="213" t="s">
        <v>76</v>
      </c>
      <c r="E131" s="285" t="s">
        <v>245</v>
      </c>
      <c r="F131" s="22"/>
      <c r="G131" s="17"/>
      <c r="H131" s="17"/>
      <c r="I131" s="19">
        <f t="shared" si="68"/>
        <v>0</v>
      </c>
      <c r="J131" s="15">
        <f t="shared" si="61"/>
        <v>0</v>
      </c>
      <c r="K131" s="155" t="str">
        <f t="shared" si="62"/>
        <v/>
      </c>
      <c r="L131" s="176"/>
      <c r="M131" s="15"/>
      <c r="N131" s="15"/>
      <c r="O131" s="17"/>
      <c r="P131" s="14">
        <f t="shared" si="60"/>
        <v>0</v>
      </c>
      <c r="Q131" s="190" t="str">
        <f t="shared" si="57"/>
        <v/>
      </c>
      <c r="R131" s="194">
        <f t="shared" si="69"/>
        <v>0</v>
      </c>
      <c r="S131" s="15">
        <f t="shared" si="70"/>
        <v>0</v>
      </c>
      <c r="T131" s="15">
        <f t="shared" si="71"/>
        <v>0</v>
      </c>
      <c r="U131" s="15">
        <f t="shared" si="125"/>
        <v>0</v>
      </c>
      <c r="V131" s="15">
        <f t="shared" si="72"/>
        <v>0</v>
      </c>
      <c r="W131" s="155" t="str">
        <f t="shared" si="124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5" customFormat="1" ht="40.5" customHeight="1" thickBot="1" x14ac:dyDescent="0.35">
      <c r="A132" s="154"/>
      <c r="B132" s="85"/>
      <c r="C132" s="213" t="s">
        <v>206</v>
      </c>
      <c r="D132" s="213" t="s">
        <v>76</v>
      </c>
      <c r="E132" s="285" t="s">
        <v>162</v>
      </c>
      <c r="F132" s="22">
        <v>141.1</v>
      </c>
      <c r="G132" s="17">
        <v>141.1</v>
      </c>
      <c r="H132" s="17">
        <v>137.5</v>
      </c>
      <c r="I132" s="19">
        <f t="shared" si="68"/>
        <v>2.2198389672308181E-4</v>
      </c>
      <c r="J132" s="15">
        <f t="shared" si="61"/>
        <v>-3.5999999999999943</v>
      </c>
      <c r="K132" s="155">
        <f t="shared" si="62"/>
        <v>0.97448618001417442</v>
      </c>
      <c r="L132" s="176"/>
      <c r="M132" s="15"/>
      <c r="N132" s="15"/>
      <c r="O132" s="17"/>
      <c r="P132" s="14">
        <f t="shared" si="60"/>
        <v>0</v>
      </c>
      <c r="Q132" s="190" t="str">
        <f t="shared" si="57"/>
        <v/>
      </c>
      <c r="R132" s="194">
        <f t="shared" si="69"/>
        <v>141.1</v>
      </c>
      <c r="S132" s="15">
        <f t="shared" si="70"/>
        <v>141.1</v>
      </c>
      <c r="T132" s="15">
        <f t="shared" si="71"/>
        <v>141.1</v>
      </c>
      <c r="U132" s="15">
        <f t="shared" si="125"/>
        <v>137.5</v>
      </c>
      <c r="V132" s="15">
        <f t="shared" si="72"/>
        <v>-3.5999999999999943</v>
      </c>
      <c r="W132" s="155">
        <f t="shared" si="124"/>
        <v>0.97448618001417442</v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9"/>
      <c r="GF132" s="9"/>
      <c r="GG132" s="9"/>
      <c r="GH132" s="9"/>
      <c r="GI132" s="9"/>
      <c r="GJ132" s="9"/>
      <c r="GK132" s="9"/>
      <c r="GL132" s="9"/>
      <c r="GM132" s="9"/>
      <c r="GN132" s="9"/>
    </row>
    <row r="133" spans="1:196" s="130" customFormat="1" ht="28.5" customHeight="1" thickBot="1" x14ac:dyDescent="0.35">
      <c r="A133" s="159"/>
      <c r="B133" s="121"/>
      <c r="C133" s="217" t="s">
        <v>306</v>
      </c>
      <c r="D133" s="217" t="s">
        <v>76</v>
      </c>
      <c r="E133" s="300" t="s">
        <v>307</v>
      </c>
      <c r="F133" s="122">
        <v>120</v>
      </c>
      <c r="G133" s="17">
        <v>110</v>
      </c>
      <c r="H133" s="123"/>
      <c r="I133" s="124">
        <f t="shared" si="68"/>
        <v>0</v>
      </c>
      <c r="J133" s="15">
        <f t="shared" si="61"/>
        <v>-110</v>
      </c>
      <c r="K133" s="160">
        <f t="shared" si="62"/>
        <v>0</v>
      </c>
      <c r="L133" s="181"/>
      <c r="M133" s="125"/>
      <c r="N133" s="15"/>
      <c r="O133" s="123"/>
      <c r="P133" s="14">
        <f t="shared" si="60"/>
        <v>0</v>
      </c>
      <c r="Q133" s="191" t="str">
        <f t="shared" si="57"/>
        <v/>
      </c>
      <c r="R133" s="197">
        <f t="shared" si="69"/>
        <v>120</v>
      </c>
      <c r="S133" s="125">
        <f t="shared" si="70"/>
        <v>120</v>
      </c>
      <c r="T133" s="125">
        <f t="shared" si="71"/>
        <v>110</v>
      </c>
      <c r="U133" s="125">
        <f t="shared" si="125"/>
        <v>0</v>
      </c>
      <c r="V133" s="125">
        <f>U133-T133</f>
        <v>-110</v>
      </c>
      <c r="W133" s="160">
        <f>IFERROR(100%*(U133/T133),"")</f>
        <v>0</v>
      </c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128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  <c r="FI133" s="128"/>
      <c r="FJ133" s="128"/>
      <c r="FK133" s="128"/>
      <c r="FL133" s="128"/>
      <c r="FM133" s="128"/>
      <c r="FN133" s="128"/>
      <c r="FO133" s="128"/>
      <c r="FP133" s="128"/>
      <c r="FQ133" s="128"/>
      <c r="FR133" s="128"/>
      <c r="FS133" s="128"/>
      <c r="FT133" s="128"/>
      <c r="FU133" s="128"/>
      <c r="FV133" s="128"/>
      <c r="FW133" s="128"/>
      <c r="FX133" s="128"/>
      <c r="FY133" s="128"/>
      <c r="FZ133" s="128"/>
      <c r="GA133" s="128"/>
      <c r="GB133" s="128"/>
      <c r="GC133" s="128"/>
      <c r="GD133" s="128"/>
      <c r="GE133" s="129"/>
      <c r="GF133" s="129"/>
      <c r="GG133" s="129"/>
      <c r="GH133" s="129"/>
      <c r="GI133" s="129"/>
      <c r="GJ133" s="129"/>
      <c r="GK133" s="129"/>
      <c r="GL133" s="129"/>
      <c r="GM133" s="129"/>
      <c r="GN133" s="129"/>
    </row>
    <row r="134" spans="1:196" s="130" customFormat="1" ht="31.5" customHeight="1" thickBot="1" x14ac:dyDescent="0.35">
      <c r="A134" s="161">
        <v>12</v>
      </c>
      <c r="B134" s="131" t="s">
        <v>30</v>
      </c>
      <c r="C134" s="131" t="s">
        <v>262</v>
      </c>
      <c r="D134" s="131"/>
      <c r="E134" s="173" t="s">
        <v>263</v>
      </c>
      <c r="F134" s="21">
        <f>SUM(F135:F144)</f>
        <v>23407.7</v>
      </c>
      <c r="G134" s="14">
        <f t="shared" ref="G134" si="126">SUM(G135:G144)</f>
        <v>17656.400000000001</v>
      </c>
      <c r="H134" s="133">
        <f>SUM(H135:H144)</f>
        <v>8148.2999999999993</v>
      </c>
      <c r="I134" s="132">
        <f t="shared" ref="I134:I136" si="127">H134/$H$6</f>
        <v>1.3154846441226817E-2</v>
      </c>
      <c r="J134" s="14">
        <f t="shared" si="61"/>
        <v>-9508.1000000000022</v>
      </c>
      <c r="K134" s="162">
        <f t="shared" si="62"/>
        <v>0.46149271652205426</v>
      </c>
      <c r="L134" s="182">
        <f>SUM(L135:L144)</f>
        <v>6358.4</v>
      </c>
      <c r="M134" s="133">
        <f t="shared" ref="M134:O134" si="128">SUM(M135:M144)</f>
        <v>6382</v>
      </c>
      <c r="N134" s="14">
        <f t="shared" si="128"/>
        <v>6288.4</v>
      </c>
      <c r="O134" s="133">
        <f t="shared" si="128"/>
        <v>1262</v>
      </c>
      <c r="P134" s="14">
        <f t="shared" si="60"/>
        <v>-5026.3999999999996</v>
      </c>
      <c r="Q134" s="220">
        <f t="shared" si="57"/>
        <v>0.20068697919979647</v>
      </c>
      <c r="R134" s="120">
        <f>SUM(R135:R144)</f>
        <v>29766.1</v>
      </c>
      <c r="S134" s="133">
        <f>SUM(S135:S144)</f>
        <v>29789.7</v>
      </c>
      <c r="T134" s="133">
        <f>SUM(T135:T144)</f>
        <v>23944.800000000003</v>
      </c>
      <c r="U134" s="134">
        <f t="shared" ref="U134" si="129">SUM(U135:U144)</f>
        <v>9410.2999999999993</v>
      </c>
      <c r="V134" s="133">
        <f t="shared" ref="V134:V136" si="130">U134-T134</f>
        <v>-14534.500000000004</v>
      </c>
      <c r="W134" s="162">
        <f t="shared" si="97"/>
        <v>0.39299973271858601</v>
      </c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128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  <c r="EC134" s="128"/>
      <c r="ED134" s="128"/>
      <c r="EE134" s="128"/>
      <c r="EF134" s="128"/>
      <c r="EG134" s="128"/>
      <c r="EH134" s="128"/>
      <c r="EI134" s="128"/>
      <c r="EJ134" s="128"/>
      <c r="EK134" s="128"/>
      <c r="EL134" s="128"/>
      <c r="EM134" s="128"/>
      <c r="EN134" s="128"/>
      <c r="EO134" s="128"/>
      <c r="EP134" s="128"/>
      <c r="EQ134" s="128"/>
      <c r="ER134" s="128"/>
      <c r="ES134" s="128"/>
      <c r="ET134" s="128"/>
      <c r="EU134" s="128"/>
      <c r="EV134" s="128"/>
      <c r="EW134" s="128"/>
      <c r="EX134" s="128"/>
      <c r="EY134" s="128"/>
      <c r="EZ134" s="128"/>
      <c r="FA134" s="128"/>
      <c r="FB134" s="128"/>
      <c r="FC134" s="128"/>
      <c r="FD134" s="128"/>
      <c r="FE134" s="128"/>
      <c r="FF134" s="128"/>
      <c r="FG134" s="128"/>
      <c r="FH134" s="128"/>
      <c r="FI134" s="128"/>
      <c r="FJ134" s="128"/>
      <c r="FK134" s="128"/>
      <c r="FL134" s="128"/>
      <c r="FM134" s="128"/>
      <c r="FN134" s="128"/>
      <c r="FO134" s="128"/>
      <c r="FP134" s="128"/>
      <c r="FQ134" s="128"/>
      <c r="FR134" s="128"/>
      <c r="FS134" s="128"/>
      <c r="FT134" s="128"/>
      <c r="FU134" s="128"/>
      <c r="FV134" s="128"/>
      <c r="FW134" s="128"/>
      <c r="FX134" s="128"/>
      <c r="FY134" s="128"/>
      <c r="FZ134" s="128"/>
      <c r="GA134" s="128"/>
      <c r="GB134" s="128"/>
      <c r="GC134" s="128"/>
      <c r="GD134" s="128"/>
      <c r="GE134" s="129"/>
      <c r="GF134" s="129"/>
      <c r="GG134" s="129"/>
      <c r="GH134" s="129"/>
      <c r="GI134" s="129"/>
      <c r="GJ134" s="129"/>
      <c r="GK134" s="129"/>
      <c r="GL134" s="129"/>
      <c r="GM134" s="129"/>
      <c r="GN134" s="129"/>
    </row>
    <row r="135" spans="1:196" s="136" customFormat="1" ht="39" customHeight="1" x14ac:dyDescent="0.3">
      <c r="A135" s="159"/>
      <c r="B135" s="121"/>
      <c r="C135" s="217" t="s">
        <v>163</v>
      </c>
      <c r="D135" s="217" t="s">
        <v>84</v>
      </c>
      <c r="E135" s="300" t="s">
        <v>164</v>
      </c>
      <c r="F135" s="122">
        <v>1233.4000000000001</v>
      </c>
      <c r="G135" s="17">
        <v>1211.4000000000001</v>
      </c>
      <c r="H135" s="123">
        <v>199.6</v>
      </c>
      <c r="I135" s="135">
        <f t="shared" ref="I135" si="131">H135/$H$6</f>
        <v>3.2223989662492458E-4</v>
      </c>
      <c r="J135" s="15">
        <f t="shared" si="61"/>
        <v>-1011.8000000000001</v>
      </c>
      <c r="K135" s="160">
        <f t="shared" si="62"/>
        <v>0.16476803698200426</v>
      </c>
      <c r="L135" s="181">
        <v>460</v>
      </c>
      <c r="M135" s="125">
        <v>479.6</v>
      </c>
      <c r="N135" s="15">
        <v>479.6</v>
      </c>
      <c r="O135" s="123">
        <v>19.7</v>
      </c>
      <c r="P135" s="15">
        <f t="shared" ref="P135:P195" si="132">O135-N135</f>
        <v>-459.90000000000003</v>
      </c>
      <c r="Q135" s="191">
        <f t="shared" si="57"/>
        <v>4.1075896580483731E-2</v>
      </c>
      <c r="R135" s="197">
        <f t="shared" ref="R135" si="133">SUM(F135,L135)</f>
        <v>1693.4</v>
      </c>
      <c r="S135" s="125">
        <f t="shared" ref="S135" si="134">SUM(F135,M135)</f>
        <v>1713</v>
      </c>
      <c r="T135" s="125">
        <f>SUM(G135,N135)</f>
        <v>1691</v>
      </c>
      <c r="U135" s="125">
        <f t="shared" si="71"/>
        <v>219.29999999999998</v>
      </c>
      <c r="V135" s="125">
        <f t="shared" ref="V135" si="135">U135-T135</f>
        <v>-1471.7</v>
      </c>
      <c r="W135" s="160">
        <f t="shared" si="97"/>
        <v>0.12968657599053812</v>
      </c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  <c r="EC135" s="128"/>
      <c r="ED135" s="128"/>
      <c r="EE135" s="128"/>
      <c r="EF135" s="128"/>
      <c r="EG135" s="128"/>
      <c r="EH135" s="128"/>
      <c r="EI135" s="128"/>
      <c r="EJ135" s="128"/>
      <c r="EK135" s="128"/>
      <c r="EL135" s="128"/>
      <c r="EM135" s="128"/>
      <c r="EN135" s="128"/>
      <c r="EO135" s="128"/>
      <c r="EP135" s="128"/>
      <c r="EQ135" s="128"/>
      <c r="ER135" s="128"/>
      <c r="ES135" s="128"/>
      <c r="ET135" s="128"/>
      <c r="EU135" s="128"/>
      <c r="EV135" s="128"/>
      <c r="EW135" s="128"/>
      <c r="EX135" s="128"/>
      <c r="EY135" s="128"/>
      <c r="EZ135" s="128"/>
      <c r="FA135" s="128"/>
      <c r="FB135" s="128"/>
      <c r="FC135" s="128"/>
      <c r="FD135" s="128"/>
      <c r="FE135" s="128"/>
      <c r="FF135" s="128"/>
      <c r="FG135" s="128"/>
      <c r="FH135" s="128"/>
      <c r="FI135" s="128"/>
      <c r="FJ135" s="128"/>
      <c r="FK135" s="128"/>
      <c r="FL135" s="128"/>
      <c r="FM135" s="128"/>
      <c r="FN135" s="128"/>
      <c r="FO135" s="128"/>
      <c r="FP135" s="128"/>
      <c r="FQ135" s="128"/>
      <c r="FR135" s="128"/>
      <c r="FS135" s="128"/>
      <c r="FT135" s="128"/>
      <c r="FU135" s="128"/>
      <c r="FV135" s="128"/>
      <c r="FW135" s="128"/>
      <c r="FX135" s="128"/>
      <c r="FY135" s="128"/>
      <c r="FZ135" s="128"/>
      <c r="GA135" s="128"/>
      <c r="GB135" s="128"/>
      <c r="GC135" s="128"/>
      <c r="GD135" s="128"/>
      <c r="GE135" s="128"/>
      <c r="GF135" s="128"/>
      <c r="GG135" s="128"/>
      <c r="GH135" s="128"/>
      <c r="GI135" s="128"/>
      <c r="GJ135" s="128"/>
      <c r="GK135" s="128"/>
      <c r="GL135" s="128"/>
      <c r="GM135" s="128"/>
      <c r="GN135" s="128"/>
    </row>
    <row r="136" spans="1:196" s="136" customFormat="1" ht="35.25" hidden="1" customHeight="1" x14ac:dyDescent="0.3">
      <c r="A136" s="159"/>
      <c r="B136" s="121"/>
      <c r="C136" s="217" t="s">
        <v>291</v>
      </c>
      <c r="D136" s="217" t="s">
        <v>83</v>
      </c>
      <c r="E136" s="300" t="s">
        <v>294</v>
      </c>
      <c r="F136" s="122"/>
      <c r="G136" s="17"/>
      <c r="H136" s="123"/>
      <c r="I136" s="135">
        <f t="shared" si="127"/>
        <v>0</v>
      </c>
      <c r="J136" s="15">
        <f t="shared" ref="J136:J194" si="136">H136-G136</f>
        <v>0</v>
      </c>
      <c r="K136" s="160" t="str">
        <f t="shared" si="62"/>
        <v/>
      </c>
      <c r="L136" s="183"/>
      <c r="M136" s="125"/>
      <c r="N136" s="15"/>
      <c r="O136" s="123"/>
      <c r="P136" s="14">
        <f t="shared" si="132"/>
        <v>0</v>
      </c>
      <c r="Q136" s="191" t="str">
        <f t="shared" si="57"/>
        <v/>
      </c>
      <c r="R136" s="197">
        <f t="shared" ref="R136" si="137">SUM(F136,L136)</f>
        <v>0</v>
      </c>
      <c r="S136" s="125">
        <f t="shared" ref="S136" si="138">SUM(F136,M136)</f>
        <v>0</v>
      </c>
      <c r="T136" s="125">
        <f t="shared" ref="T136" si="139">SUM(G136,N136)</f>
        <v>0</v>
      </c>
      <c r="U136" s="125">
        <f t="shared" si="71"/>
        <v>0</v>
      </c>
      <c r="V136" s="125">
        <f t="shared" si="130"/>
        <v>0</v>
      </c>
      <c r="W136" s="160" t="str">
        <f t="shared" si="97"/>
        <v/>
      </c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128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  <c r="EC136" s="128"/>
      <c r="ED136" s="128"/>
      <c r="EE136" s="128"/>
      <c r="EF136" s="128"/>
      <c r="EG136" s="128"/>
      <c r="EH136" s="128"/>
      <c r="EI136" s="128"/>
      <c r="EJ136" s="128"/>
      <c r="EK136" s="128"/>
      <c r="EL136" s="128"/>
      <c r="EM136" s="128"/>
      <c r="EN136" s="128"/>
      <c r="EO136" s="128"/>
      <c r="EP136" s="128"/>
      <c r="EQ136" s="128"/>
      <c r="ER136" s="128"/>
      <c r="ES136" s="128"/>
      <c r="ET136" s="128"/>
      <c r="EU136" s="128"/>
      <c r="EV136" s="128"/>
      <c r="EW136" s="128"/>
      <c r="EX136" s="128"/>
      <c r="EY136" s="128"/>
      <c r="EZ136" s="128"/>
      <c r="FA136" s="128"/>
      <c r="FB136" s="128"/>
      <c r="FC136" s="128"/>
      <c r="FD136" s="128"/>
      <c r="FE136" s="128"/>
      <c r="FF136" s="128"/>
      <c r="FG136" s="128"/>
      <c r="FH136" s="128"/>
      <c r="FI136" s="128"/>
      <c r="FJ136" s="128"/>
      <c r="FK136" s="128"/>
      <c r="FL136" s="128"/>
      <c r="FM136" s="128"/>
      <c r="FN136" s="128"/>
      <c r="FO136" s="128"/>
      <c r="FP136" s="128"/>
      <c r="FQ136" s="128"/>
      <c r="FR136" s="128"/>
      <c r="FS136" s="128"/>
      <c r="FT136" s="128"/>
      <c r="FU136" s="128"/>
      <c r="FV136" s="128"/>
      <c r="FW136" s="128"/>
      <c r="FX136" s="128"/>
      <c r="FY136" s="128"/>
      <c r="FZ136" s="128"/>
      <c r="GA136" s="128"/>
      <c r="GB136" s="128"/>
      <c r="GC136" s="128"/>
      <c r="GD136" s="128"/>
      <c r="GE136" s="128"/>
      <c r="GF136" s="128"/>
      <c r="GG136" s="128"/>
      <c r="GH136" s="128"/>
      <c r="GI136" s="128"/>
      <c r="GJ136" s="128"/>
      <c r="GK136" s="128"/>
      <c r="GL136" s="128"/>
      <c r="GM136" s="128"/>
      <c r="GN136" s="128"/>
    </row>
    <row r="137" spans="1:196" s="136" customFormat="1" ht="40.5" customHeight="1" x14ac:dyDescent="0.3">
      <c r="A137" s="159"/>
      <c r="B137" s="121"/>
      <c r="C137" s="217" t="s">
        <v>292</v>
      </c>
      <c r="D137" s="217" t="s">
        <v>83</v>
      </c>
      <c r="E137" s="300" t="s">
        <v>295</v>
      </c>
      <c r="F137" s="122">
        <v>1000</v>
      </c>
      <c r="G137" s="17">
        <v>1000</v>
      </c>
      <c r="H137" s="123">
        <v>748.8</v>
      </c>
      <c r="I137" s="135">
        <f t="shared" si="68"/>
        <v>1.2088839408454083E-3</v>
      </c>
      <c r="J137" s="15">
        <f t="shared" si="136"/>
        <v>-251.20000000000005</v>
      </c>
      <c r="K137" s="160">
        <f t="shared" si="62"/>
        <v>0.74879999999999991</v>
      </c>
      <c r="L137" s="183"/>
      <c r="M137" s="125"/>
      <c r="N137" s="15"/>
      <c r="O137" s="123"/>
      <c r="P137" s="14">
        <f t="shared" si="132"/>
        <v>0</v>
      </c>
      <c r="Q137" s="191" t="str">
        <f t="shared" ref="Q137:Q174" si="140">IFERROR(100%*(O137/N137),"")</f>
        <v/>
      </c>
      <c r="R137" s="197">
        <f t="shared" si="69"/>
        <v>1000</v>
      </c>
      <c r="S137" s="125">
        <f t="shared" si="70"/>
        <v>1000</v>
      </c>
      <c r="T137" s="125">
        <f>SUM(G137,N137)</f>
        <v>1000</v>
      </c>
      <c r="U137" s="125">
        <f t="shared" si="71"/>
        <v>748.8</v>
      </c>
      <c r="V137" s="125">
        <f t="shared" ref="V137:V139" si="141">U137-T137</f>
        <v>-251.20000000000005</v>
      </c>
      <c r="W137" s="160">
        <f t="shared" si="97"/>
        <v>0.74879999999999991</v>
      </c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128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  <c r="EC137" s="128"/>
      <c r="ED137" s="128"/>
      <c r="EE137" s="128"/>
      <c r="EF137" s="128"/>
      <c r="EG137" s="128"/>
      <c r="EH137" s="128"/>
      <c r="EI137" s="128"/>
      <c r="EJ137" s="128"/>
      <c r="EK137" s="128"/>
      <c r="EL137" s="128"/>
      <c r="EM137" s="128"/>
      <c r="EN137" s="128"/>
      <c r="EO137" s="128"/>
      <c r="EP137" s="128"/>
      <c r="EQ137" s="128"/>
      <c r="ER137" s="128"/>
      <c r="ES137" s="128"/>
      <c r="ET137" s="128"/>
      <c r="EU137" s="128"/>
      <c r="EV137" s="128"/>
      <c r="EW137" s="128"/>
      <c r="EX137" s="128"/>
      <c r="EY137" s="128"/>
      <c r="EZ137" s="128"/>
      <c r="FA137" s="128"/>
      <c r="FB137" s="128"/>
      <c r="FC137" s="128"/>
      <c r="FD137" s="128"/>
      <c r="FE137" s="128"/>
      <c r="FF137" s="128"/>
      <c r="FG137" s="128"/>
      <c r="FH137" s="128"/>
      <c r="FI137" s="128"/>
      <c r="FJ137" s="128"/>
      <c r="FK137" s="128"/>
      <c r="FL137" s="128"/>
      <c r="FM137" s="128"/>
      <c r="FN137" s="128"/>
      <c r="FO137" s="128"/>
      <c r="FP137" s="128"/>
      <c r="FQ137" s="128"/>
      <c r="FR137" s="128"/>
      <c r="FS137" s="128"/>
      <c r="FT137" s="128"/>
      <c r="FU137" s="128"/>
      <c r="FV137" s="128"/>
      <c r="FW137" s="128"/>
      <c r="FX137" s="128"/>
      <c r="FY137" s="128"/>
      <c r="FZ137" s="128"/>
      <c r="GA137" s="128"/>
      <c r="GB137" s="128"/>
      <c r="GC137" s="128"/>
      <c r="GD137" s="128"/>
      <c r="GE137" s="128"/>
      <c r="GF137" s="128"/>
      <c r="GG137" s="128"/>
      <c r="GH137" s="128"/>
      <c r="GI137" s="128"/>
      <c r="GJ137" s="128"/>
      <c r="GK137" s="128"/>
      <c r="GL137" s="128"/>
      <c r="GM137" s="128"/>
      <c r="GN137" s="128"/>
    </row>
    <row r="138" spans="1:196" s="136" customFormat="1" ht="30.75" customHeight="1" x14ac:dyDescent="0.3">
      <c r="A138" s="159"/>
      <c r="B138" s="121"/>
      <c r="C138" s="217" t="s">
        <v>187</v>
      </c>
      <c r="D138" s="217" t="s">
        <v>83</v>
      </c>
      <c r="E138" s="300" t="s">
        <v>188</v>
      </c>
      <c r="F138" s="122">
        <v>127.9</v>
      </c>
      <c r="G138" s="17">
        <v>63.9</v>
      </c>
      <c r="H138" s="123">
        <v>32</v>
      </c>
      <c r="I138" s="135">
        <f t="shared" ref="I138" si="142">H138/$H$6</f>
        <v>5.1661706873735407E-5</v>
      </c>
      <c r="J138" s="15">
        <f t="shared" si="136"/>
        <v>-31.9</v>
      </c>
      <c r="K138" s="160">
        <f t="shared" si="62"/>
        <v>0.50078247261345854</v>
      </c>
      <c r="L138" s="183"/>
      <c r="M138" s="125"/>
      <c r="N138" s="15"/>
      <c r="O138" s="123"/>
      <c r="P138" s="14">
        <f t="shared" si="132"/>
        <v>0</v>
      </c>
      <c r="Q138" s="191" t="str">
        <f t="shared" si="140"/>
        <v/>
      </c>
      <c r="R138" s="197">
        <f t="shared" si="69"/>
        <v>127.9</v>
      </c>
      <c r="S138" s="125">
        <f t="shared" si="70"/>
        <v>127.9</v>
      </c>
      <c r="T138" s="125">
        <f>SUM(G138,N138)</f>
        <v>63.9</v>
      </c>
      <c r="U138" s="125">
        <f t="shared" si="71"/>
        <v>32</v>
      </c>
      <c r="V138" s="125">
        <f t="shared" si="141"/>
        <v>-31.9</v>
      </c>
      <c r="W138" s="160">
        <f t="shared" si="97"/>
        <v>0.50078247261345854</v>
      </c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128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  <c r="EC138" s="128"/>
      <c r="ED138" s="128"/>
      <c r="EE138" s="128"/>
      <c r="EF138" s="128"/>
      <c r="EG138" s="128"/>
      <c r="EH138" s="128"/>
      <c r="EI138" s="128"/>
      <c r="EJ138" s="128"/>
      <c r="EK138" s="128"/>
      <c r="EL138" s="128"/>
      <c r="EM138" s="128"/>
      <c r="EN138" s="128"/>
      <c r="EO138" s="128"/>
      <c r="EP138" s="128"/>
      <c r="EQ138" s="128"/>
      <c r="ER138" s="128"/>
      <c r="ES138" s="128"/>
      <c r="ET138" s="128"/>
      <c r="EU138" s="128"/>
      <c r="EV138" s="128"/>
      <c r="EW138" s="128"/>
      <c r="EX138" s="128"/>
      <c r="EY138" s="128"/>
      <c r="EZ138" s="128"/>
      <c r="FA138" s="128"/>
      <c r="FB138" s="128"/>
      <c r="FC138" s="128"/>
      <c r="FD138" s="128"/>
      <c r="FE138" s="128"/>
      <c r="FF138" s="128"/>
      <c r="FG138" s="128"/>
      <c r="FH138" s="128"/>
      <c r="FI138" s="128"/>
      <c r="FJ138" s="128"/>
      <c r="FK138" s="128"/>
      <c r="FL138" s="128"/>
      <c r="FM138" s="128"/>
      <c r="FN138" s="128"/>
      <c r="FO138" s="128"/>
      <c r="FP138" s="128"/>
      <c r="FQ138" s="128"/>
      <c r="FR138" s="128"/>
      <c r="FS138" s="128"/>
      <c r="FT138" s="128"/>
      <c r="FU138" s="128"/>
      <c r="FV138" s="128"/>
      <c r="FW138" s="128"/>
      <c r="FX138" s="128"/>
      <c r="FY138" s="128"/>
      <c r="FZ138" s="128"/>
      <c r="GA138" s="128"/>
      <c r="GB138" s="128"/>
      <c r="GC138" s="128"/>
      <c r="GD138" s="128"/>
      <c r="GE138" s="128"/>
      <c r="GF138" s="128"/>
      <c r="GG138" s="128"/>
      <c r="GH138" s="128"/>
      <c r="GI138" s="128"/>
      <c r="GJ138" s="128"/>
      <c r="GK138" s="128"/>
      <c r="GL138" s="128"/>
      <c r="GM138" s="128"/>
      <c r="GN138" s="128"/>
    </row>
    <row r="139" spans="1:196" s="136" customFormat="1" ht="30.75" customHeight="1" x14ac:dyDescent="0.3">
      <c r="A139" s="159"/>
      <c r="B139" s="121"/>
      <c r="C139" s="217" t="s">
        <v>293</v>
      </c>
      <c r="D139" s="217" t="s">
        <v>83</v>
      </c>
      <c r="E139" s="300" t="s">
        <v>296</v>
      </c>
      <c r="F139" s="122">
        <v>13475.6</v>
      </c>
      <c r="G139" s="17">
        <v>13410.2</v>
      </c>
      <c r="H139" s="123">
        <v>7167.9</v>
      </c>
      <c r="I139" s="135">
        <f t="shared" ref="I139" si="143">H139/$H$6</f>
        <v>1.1572060896882749E-2</v>
      </c>
      <c r="J139" s="15">
        <f t="shared" si="136"/>
        <v>-6242.3000000000011</v>
      </c>
      <c r="K139" s="160">
        <f t="shared" si="62"/>
        <v>0.53451104383230674</v>
      </c>
      <c r="L139" s="183">
        <v>5523.4</v>
      </c>
      <c r="M139" s="125">
        <v>5527.4</v>
      </c>
      <c r="N139" s="15">
        <v>5527.4</v>
      </c>
      <c r="O139" s="123">
        <v>1242.3</v>
      </c>
      <c r="P139" s="15">
        <f t="shared" si="132"/>
        <v>-4285.0999999999995</v>
      </c>
      <c r="Q139" s="191">
        <f t="shared" si="140"/>
        <v>0.22475304844954228</v>
      </c>
      <c r="R139" s="197">
        <f t="shared" si="69"/>
        <v>18999</v>
      </c>
      <c r="S139" s="125">
        <f t="shared" si="70"/>
        <v>19003</v>
      </c>
      <c r="T139" s="125">
        <f>SUM(G139,N139)</f>
        <v>18937.599999999999</v>
      </c>
      <c r="U139" s="125">
        <f t="shared" si="71"/>
        <v>8410.1999999999989</v>
      </c>
      <c r="V139" s="125">
        <f t="shared" si="141"/>
        <v>-10527.4</v>
      </c>
      <c r="W139" s="160">
        <f t="shared" si="97"/>
        <v>0.44410062521121996</v>
      </c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128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  <c r="EC139" s="128"/>
      <c r="ED139" s="128"/>
      <c r="EE139" s="128"/>
      <c r="EF139" s="128"/>
      <c r="EG139" s="128"/>
      <c r="EH139" s="128"/>
      <c r="EI139" s="128"/>
      <c r="EJ139" s="128"/>
      <c r="EK139" s="128"/>
      <c r="EL139" s="128"/>
      <c r="EM139" s="128"/>
      <c r="EN139" s="128"/>
      <c r="EO139" s="128"/>
      <c r="EP139" s="128"/>
      <c r="EQ139" s="128"/>
      <c r="ER139" s="128"/>
      <c r="ES139" s="128"/>
      <c r="ET139" s="128"/>
      <c r="EU139" s="128"/>
      <c r="EV139" s="128"/>
      <c r="EW139" s="128"/>
      <c r="EX139" s="128"/>
      <c r="EY139" s="128"/>
      <c r="EZ139" s="128"/>
      <c r="FA139" s="128"/>
      <c r="FB139" s="128"/>
      <c r="FC139" s="128"/>
      <c r="FD139" s="128"/>
      <c r="FE139" s="128"/>
      <c r="FF139" s="128"/>
      <c r="FG139" s="128"/>
      <c r="FH139" s="128"/>
      <c r="FI139" s="128"/>
      <c r="FJ139" s="128"/>
      <c r="FK139" s="128"/>
      <c r="FL139" s="128"/>
      <c r="FM139" s="128"/>
      <c r="FN139" s="128"/>
      <c r="FO139" s="128"/>
      <c r="FP139" s="128"/>
      <c r="FQ139" s="128"/>
      <c r="FR139" s="128"/>
      <c r="FS139" s="128"/>
      <c r="FT139" s="128"/>
      <c r="FU139" s="128"/>
      <c r="FV139" s="128"/>
      <c r="FW139" s="128"/>
      <c r="FX139" s="128"/>
      <c r="FY139" s="128"/>
      <c r="FZ139" s="128"/>
      <c r="GA139" s="128"/>
      <c r="GB139" s="128"/>
      <c r="GC139" s="128"/>
      <c r="GD139" s="128"/>
      <c r="GE139" s="128"/>
      <c r="GF139" s="128"/>
      <c r="GG139" s="128"/>
      <c r="GH139" s="128"/>
      <c r="GI139" s="128"/>
      <c r="GJ139" s="128"/>
      <c r="GK139" s="128"/>
      <c r="GL139" s="128"/>
      <c r="GM139" s="128"/>
      <c r="GN139" s="128"/>
    </row>
    <row r="140" spans="1:196" s="136" customFormat="1" ht="30.75" customHeight="1" x14ac:dyDescent="0.3">
      <c r="A140" s="159"/>
      <c r="B140" s="121"/>
      <c r="C140" s="217" t="s">
        <v>190</v>
      </c>
      <c r="D140" s="217" t="s">
        <v>87</v>
      </c>
      <c r="E140" s="300" t="s">
        <v>191</v>
      </c>
      <c r="F140" s="122"/>
      <c r="G140" s="17"/>
      <c r="H140" s="123"/>
      <c r="I140" s="135">
        <f t="shared" ref="I140" si="144">H140/$H$6</f>
        <v>0</v>
      </c>
      <c r="J140" s="15">
        <f t="shared" si="136"/>
        <v>0</v>
      </c>
      <c r="K140" s="160" t="str">
        <f t="shared" ref="K140:K174" si="145">IFERROR(100%*(H140/G140),"")</f>
        <v/>
      </c>
      <c r="L140" s="183">
        <v>375</v>
      </c>
      <c r="M140" s="125">
        <v>375</v>
      </c>
      <c r="N140" s="15">
        <v>281.39999999999998</v>
      </c>
      <c r="O140" s="123"/>
      <c r="P140" s="15">
        <f t="shared" si="132"/>
        <v>-281.39999999999998</v>
      </c>
      <c r="Q140" s="191">
        <f t="shared" si="140"/>
        <v>0</v>
      </c>
      <c r="R140" s="197">
        <f t="shared" ref="R140" si="146">SUM(F140,L140)</f>
        <v>375</v>
      </c>
      <c r="S140" s="125">
        <f t="shared" ref="S140" si="147">SUM(F140,M140)</f>
        <v>375</v>
      </c>
      <c r="T140" s="125">
        <f t="shared" ref="T140" si="148">SUM(G140,N140)</f>
        <v>281.39999999999998</v>
      </c>
      <c r="U140" s="125">
        <f t="shared" si="71"/>
        <v>0</v>
      </c>
      <c r="V140" s="125">
        <f t="shared" ref="V140" si="149">U140-T140</f>
        <v>-281.39999999999998</v>
      </c>
      <c r="W140" s="160">
        <f t="shared" si="97"/>
        <v>0</v>
      </c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128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  <c r="EC140" s="128"/>
      <c r="ED140" s="128"/>
      <c r="EE140" s="128"/>
      <c r="EF140" s="128"/>
      <c r="EG140" s="128"/>
      <c r="EH140" s="128"/>
      <c r="EI140" s="128"/>
      <c r="EJ140" s="128"/>
      <c r="EK140" s="128"/>
      <c r="EL140" s="128"/>
      <c r="EM140" s="128"/>
      <c r="EN140" s="128"/>
      <c r="EO140" s="128"/>
      <c r="EP140" s="128"/>
      <c r="EQ140" s="128"/>
      <c r="ER140" s="128"/>
      <c r="ES140" s="128"/>
      <c r="ET140" s="128"/>
      <c r="EU140" s="128"/>
      <c r="EV140" s="128"/>
      <c r="EW140" s="128"/>
      <c r="EX140" s="128"/>
      <c r="EY140" s="128"/>
      <c r="EZ140" s="128"/>
      <c r="FA140" s="128"/>
      <c r="FB140" s="128"/>
      <c r="FC140" s="128"/>
      <c r="FD140" s="128"/>
      <c r="FE140" s="128"/>
      <c r="FF140" s="128"/>
      <c r="FG140" s="128"/>
      <c r="FH140" s="128"/>
      <c r="FI140" s="128"/>
      <c r="FJ140" s="128"/>
      <c r="FK140" s="128"/>
      <c r="FL140" s="128"/>
      <c r="FM140" s="128"/>
      <c r="FN140" s="128"/>
      <c r="FO140" s="128"/>
      <c r="FP140" s="128"/>
      <c r="FQ140" s="128"/>
      <c r="FR140" s="128"/>
      <c r="FS140" s="128"/>
      <c r="FT140" s="128"/>
      <c r="FU140" s="128"/>
      <c r="FV140" s="128"/>
      <c r="FW140" s="128"/>
      <c r="FX140" s="128"/>
      <c r="FY140" s="128"/>
      <c r="FZ140" s="128"/>
      <c r="GA140" s="128"/>
      <c r="GB140" s="128"/>
      <c r="GC140" s="128"/>
      <c r="GD140" s="128"/>
      <c r="GE140" s="128"/>
      <c r="GF140" s="128"/>
      <c r="GG140" s="128"/>
      <c r="GH140" s="128"/>
      <c r="GI140" s="128"/>
      <c r="GJ140" s="128"/>
      <c r="GK140" s="128"/>
      <c r="GL140" s="128"/>
      <c r="GM140" s="128"/>
      <c r="GN140" s="128"/>
    </row>
    <row r="141" spans="1:196" s="136" customFormat="1" ht="19.5" hidden="1" customHeight="1" x14ac:dyDescent="0.3">
      <c r="A141" s="159"/>
      <c r="B141" s="121"/>
      <c r="C141" s="217" t="s">
        <v>88</v>
      </c>
      <c r="D141" s="217" t="s">
        <v>49</v>
      </c>
      <c r="E141" s="300" t="s">
        <v>165</v>
      </c>
      <c r="F141" s="122"/>
      <c r="G141" s="17"/>
      <c r="H141" s="123"/>
      <c r="I141" s="135">
        <f t="shared" si="68"/>
        <v>0</v>
      </c>
      <c r="J141" s="15">
        <f t="shared" si="136"/>
        <v>0</v>
      </c>
      <c r="K141" s="160" t="str">
        <f t="shared" si="145"/>
        <v/>
      </c>
      <c r="L141" s="183"/>
      <c r="M141" s="125"/>
      <c r="N141" s="15"/>
      <c r="O141" s="123"/>
      <c r="P141" s="14">
        <f t="shared" si="132"/>
        <v>0</v>
      </c>
      <c r="Q141" s="191" t="str">
        <f t="shared" si="140"/>
        <v/>
      </c>
      <c r="R141" s="197">
        <f t="shared" si="69"/>
        <v>0</v>
      </c>
      <c r="S141" s="125">
        <f t="shared" si="70"/>
        <v>0</v>
      </c>
      <c r="T141" s="125">
        <f t="shared" si="71"/>
        <v>0</v>
      </c>
      <c r="U141" s="125">
        <f t="shared" si="71"/>
        <v>0</v>
      </c>
      <c r="V141" s="125">
        <f t="shared" si="72"/>
        <v>0</v>
      </c>
      <c r="W141" s="160" t="str">
        <f t="shared" si="97"/>
        <v/>
      </c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128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  <c r="EC141" s="128"/>
      <c r="ED141" s="128"/>
      <c r="EE141" s="128"/>
      <c r="EF141" s="128"/>
      <c r="EG141" s="128"/>
      <c r="EH141" s="128"/>
      <c r="EI141" s="128"/>
      <c r="EJ141" s="128"/>
      <c r="EK141" s="128"/>
      <c r="EL141" s="128"/>
      <c r="EM141" s="128"/>
      <c r="EN141" s="128"/>
      <c r="EO141" s="128"/>
      <c r="EP141" s="128"/>
      <c r="EQ141" s="128"/>
      <c r="ER141" s="128"/>
      <c r="ES141" s="128"/>
      <c r="ET141" s="128"/>
      <c r="EU141" s="128"/>
      <c r="EV141" s="128"/>
      <c r="EW141" s="128"/>
      <c r="EX141" s="128"/>
      <c r="EY141" s="128"/>
      <c r="EZ141" s="128"/>
      <c r="FA141" s="128"/>
      <c r="FB141" s="128"/>
      <c r="FC141" s="128"/>
      <c r="FD141" s="128"/>
      <c r="FE141" s="128"/>
      <c r="FF141" s="128"/>
      <c r="FG141" s="128"/>
      <c r="FH141" s="128"/>
      <c r="FI141" s="128"/>
      <c r="FJ141" s="128"/>
      <c r="FK141" s="128"/>
      <c r="FL141" s="128"/>
      <c r="FM141" s="128"/>
      <c r="FN141" s="128"/>
      <c r="FO141" s="128"/>
      <c r="FP141" s="128"/>
      <c r="FQ141" s="128"/>
      <c r="FR141" s="128"/>
      <c r="FS141" s="128"/>
      <c r="FT141" s="128"/>
      <c r="FU141" s="128"/>
      <c r="FV141" s="128"/>
      <c r="FW141" s="128"/>
      <c r="FX141" s="128"/>
      <c r="FY141" s="128"/>
      <c r="FZ141" s="128"/>
      <c r="GA141" s="128"/>
      <c r="GB141" s="128"/>
      <c r="GC141" s="128"/>
      <c r="GD141" s="128"/>
      <c r="GE141" s="128"/>
      <c r="GF141" s="128"/>
      <c r="GG141" s="128"/>
      <c r="GH141" s="128"/>
      <c r="GI141" s="128"/>
      <c r="GJ141" s="128"/>
      <c r="GK141" s="128"/>
      <c r="GL141" s="128"/>
      <c r="GM141" s="128"/>
      <c r="GN141" s="128"/>
    </row>
    <row r="142" spans="1:196" s="141" customFormat="1" ht="27" customHeight="1" x14ac:dyDescent="0.3">
      <c r="A142" s="159"/>
      <c r="B142" s="137" t="s">
        <v>19</v>
      </c>
      <c r="C142" s="217" t="s">
        <v>238</v>
      </c>
      <c r="D142" s="217" t="s">
        <v>85</v>
      </c>
      <c r="E142" s="301" t="s">
        <v>239</v>
      </c>
      <c r="F142" s="138">
        <v>7570.8</v>
      </c>
      <c r="G142" s="30">
        <v>1970.9</v>
      </c>
      <c r="H142" s="139"/>
      <c r="I142" s="124">
        <f t="shared" si="68"/>
        <v>0</v>
      </c>
      <c r="J142" s="15">
        <f t="shared" si="136"/>
        <v>-1970.9</v>
      </c>
      <c r="K142" s="160">
        <f t="shared" si="145"/>
        <v>0</v>
      </c>
      <c r="L142" s="183"/>
      <c r="M142" s="125"/>
      <c r="N142" s="15"/>
      <c r="O142" s="139"/>
      <c r="P142" s="14">
        <f t="shared" si="132"/>
        <v>0</v>
      </c>
      <c r="Q142" s="191" t="str">
        <f t="shared" si="140"/>
        <v/>
      </c>
      <c r="R142" s="197">
        <f t="shared" si="69"/>
        <v>7570.8</v>
      </c>
      <c r="S142" s="125">
        <f t="shared" si="70"/>
        <v>7570.8</v>
      </c>
      <c r="T142" s="125">
        <f t="shared" si="71"/>
        <v>1970.9</v>
      </c>
      <c r="U142" s="125">
        <f t="shared" si="71"/>
        <v>0</v>
      </c>
      <c r="V142" s="125">
        <f t="shared" si="72"/>
        <v>-1970.9</v>
      </c>
      <c r="W142" s="160">
        <f t="shared" si="97"/>
        <v>0</v>
      </c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128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  <c r="EC142" s="128"/>
      <c r="ED142" s="128"/>
      <c r="EE142" s="128"/>
      <c r="EF142" s="128"/>
      <c r="EG142" s="128"/>
      <c r="EH142" s="128"/>
      <c r="EI142" s="128"/>
      <c r="EJ142" s="128"/>
      <c r="EK142" s="128"/>
      <c r="EL142" s="128"/>
      <c r="EM142" s="128"/>
      <c r="EN142" s="128"/>
      <c r="EO142" s="128"/>
      <c r="EP142" s="128"/>
      <c r="EQ142" s="128"/>
      <c r="ER142" s="128"/>
      <c r="ES142" s="128"/>
      <c r="ET142" s="128"/>
      <c r="EU142" s="128"/>
      <c r="EV142" s="128"/>
      <c r="EW142" s="128"/>
      <c r="EX142" s="128"/>
      <c r="EY142" s="128"/>
      <c r="EZ142" s="128"/>
      <c r="FA142" s="128"/>
      <c r="FB142" s="128"/>
      <c r="FC142" s="128"/>
      <c r="FD142" s="128"/>
      <c r="FE142" s="128"/>
      <c r="FF142" s="128"/>
      <c r="FG142" s="128"/>
      <c r="FH142" s="128"/>
      <c r="FI142" s="128"/>
      <c r="FJ142" s="128"/>
      <c r="FK142" s="128"/>
      <c r="FL142" s="128"/>
      <c r="FM142" s="128"/>
      <c r="FN142" s="128"/>
      <c r="FO142" s="128"/>
      <c r="FP142" s="128"/>
      <c r="FQ142" s="128"/>
      <c r="FR142" s="128"/>
      <c r="FS142" s="128"/>
      <c r="FT142" s="128"/>
      <c r="FU142" s="128"/>
      <c r="FV142" s="128"/>
      <c r="FW142" s="128"/>
      <c r="FX142" s="128"/>
      <c r="FY142" s="128"/>
      <c r="FZ142" s="128"/>
      <c r="GA142" s="128"/>
      <c r="GB142" s="128"/>
      <c r="GC142" s="128"/>
      <c r="GD142" s="128"/>
      <c r="GE142" s="140"/>
      <c r="GF142" s="140"/>
      <c r="GG142" s="140"/>
      <c r="GH142" s="140"/>
      <c r="GI142" s="140"/>
      <c r="GJ142" s="140"/>
      <c r="GK142" s="140"/>
      <c r="GL142" s="140"/>
      <c r="GM142" s="140"/>
      <c r="GN142" s="140"/>
    </row>
    <row r="143" spans="1:196" s="141" customFormat="1" ht="93" hidden="1" customHeight="1" x14ac:dyDescent="0.3">
      <c r="A143" s="159"/>
      <c r="B143" s="137" t="s">
        <v>19</v>
      </c>
      <c r="C143" s="217" t="s">
        <v>284</v>
      </c>
      <c r="D143" s="217" t="s">
        <v>60</v>
      </c>
      <c r="E143" s="301" t="s">
        <v>285</v>
      </c>
      <c r="F143" s="138"/>
      <c r="G143" s="30"/>
      <c r="H143" s="139"/>
      <c r="I143" s="124">
        <f t="shared" si="68"/>
        <v>0</v>
      </c>
      <c r="J143" s="15">
        <f t="shared" si="136"/>
        <v>0</v>
      </c>
      <c r="K143" s="160" t="str">
        <f t="shared" si="145"/>
        <v/>
      </c>
      <c r="L143" s="183"/>
      <c r="M143" s="125"/>
      <c r="N143" s="15"/>
      <c r="O143" s="139"/>
      <c r="P143" s="14">
        <f t="shared" si="132"/>
        <v>0</v>
      </c>
      <c r="Q143" s="191" t="str">
        <f t="shared" si="140"/>
        <v/>
      </c>
      <c r="R143" s="197">
        <f t="shared" si="69"/>
        <v>0</v>
      </c>
      <c r="S143" s="125">
        <f t="shared" si="70"/>
        <v>0</v>
      </c>
      <c r="T143" s="125">
        <f t="shared" si="71"/>
        <v>0</v>
      </c>
      <c r="U143" s="125">
        <f t="shared" si="71"/>
        <v>0</v>
      </c>
      <c r="V143" s="125">
        <f t="shared" si="72"/>
        <v>0</v>
      </c>
      <c r="W143" s="160" t="str">
        <f t="shared" si="97"/>
        <v/>
      </c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  <c r="EC143" s="128"/>
      <c r="ED143" s="128"/>
      <c r="EE143" s="128"/>
      <c r="EF143" s="128"/>
      <c r="EG143" s="128"/>
      <c r="EH143" s="128"/>
      <c r="EI143" s="128"/>
      <c r="EJ143" s="128"/>
      <c r="EK143" s="128"/>
      <c r="EL143" s="128"/>
      <c r="EM143" s="128"/>
      <c r="EN143" s="128"/>
      <c r="EO143" s="128"/>
      <c r="EP143" s="128"/>
      <c r="EQ143" s="128"/>
      <c r="ER143" s="128"/>
      <c r="ES143" s="128"/>
      <c r="ET143" s="128"/>
      <c r="EU143" s="128"/>
      <c r="EV143" s="128"/>
      <c r="EW143" s="128"/>
      <c r="EX143" s="128"/>
      <c r="EY143" s="128"/>
      <c r="EZ143" s="128"/>
      <c r="FA143" s="128"/>
      <c r="FB143" s="128"/>
      <c r="FC143" s="128"/>
      <c r="FD143" s="128"/>
      <c r="FE143" s="128"/>
      <c r="FF143" s="128"/>
      <c r="FG143" s="128"/>
      <c r="FH143" s="128"/>
      <c r="FI143" s="128"/>
      <c r="FJ143" s="128"/>
      <c r="FK143" s="128"/>
      <c r="FL143" s="128"/>
      <c r="FM143" s="128"/>
      <c r="FN143" s="128"/>
      <c r="FO143" s="128"/>
      <c r="FP143" s="128"/>
      <c r="FQ143" s="128"/>
      <c r="FR143" s="128"/>
      <c r="FS143" s="128"/>
      <c r="FT143" s="128"/>
      <c r="FU143" s="128"/>
      <c r="FV143" s="128"/>
      <c r="FW143" s="128"/>
      <c r="FX143" s="128"/>
      <c r="FY143" s="128"/>
      <c r="FZ143" s="128"/>
      <c r="GA143" s="128"/>
      <c r="GB143" s="128"/>
      <c r="GC143" s="128"/>
      <c r="GD143" s="128"/>
      <c r="GE143" s="140"/>
      <c r="GF143" s="140"/>
      <c r="GG143" s="140"/>
      <c r="GH143" s="140"/>
      <c r="GI143" s="140"/>
      <c r="GJ143" s="140"/>
      <c r="GK143" s="140"/>
      <c r="GL143" s="140"/>
      <c r="GM143" s="140"/>
      <c r="GN143" s="140"/>
    </row>
    <row r="144" spans="1:196" s="141" customFormat="1" ht="40.5" hidden="1" customHeight="1" x14ac:dyDescent="0.3">
      <c r="A144" s="159"/>
      <c r="B144" s="137"/>
      <c r="C144" s="217" t="s">
        <v>308</v>
      </c>
      <c r="D144" s="217" t="s">
        <v>85</v>
      </c>
      <c r="E144" s="301" t="s">
        <v>309</v>
      </c>
      <c r="F144" s="138"/>
      <c r="G144" s="30"/>
      <c r="H144" s="139"/>
      <c r="I144" s="124">
        <f t="shared" si="68"/>
        <v>0</v>
      </c>
      <c r="J144" s="15">
        <f t="shared" si="136"/>
        <v>0</v>
      </c>
      <c r="K144" s="160" t="str">
        <f t="shared" si="145"/>
        <v/>
      </c>
      <c r="L144" s="181"/>
      <c r="M144" s="125"/>
      <c r="N144" s="15"/>
      <c r="O144" s="139"/>
      <c r="P144" s="14">
        <f t="shared" si="132"/>
        <v>0</v>
      </c>
      <c r="Q144" s="191" t="str">
        <f t="shared" si="140"/>
        <v/>
      </c>
      <c r="R144" s="197">
        <f t="shared" si="69"/>
        <v>0</v>
      </c>
      <c r="S144" s="125">
        <f t="shared" si="70"/>
        <v>0</v>
      </c>
      <c r="T144" s="125">
        <f t="shared" si="71"/>
        <v>0</v>
      </c>
      <c r="U144" s="125">
        <f t="shared" si="71"/>
        <v>0</v>
      </c>
      <c r="V144" s="125">
        <f t="shared" si="72"/>
        <v>0</v>
      </c>
      <c r="W144" s="160" t="str">
        <f t="shared" si="97"/>
        <v/>
      </c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128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  <c r="EC144" s="128"/>
      <c r="ED144" s="128"/>
      <c r="EE144" s="128"/>
      <c r="EF144" s="128"/>
      <c r="EG144" s="128"/>
      <c r="EH144" s="128"/>
      <c r="EI144" s="128"/>
      <c r="EJ144" s="128"/>
      <c r="EK144" s="128"/>
      <c r="EL144" s="128"/>
      <c r="EM144" s="128"/>
      <c r="EN144" s="128"/>
      <c r="EO144" s="128"/>
      <c r="EP144" s="128"/>
      <c r="EQ144" s="128"/>
      <c r="ER144" s="128"/>
      <c r="ES144" s="128"/>
      <c r="ET144" s="128"/>
      <c r="EU144" s="128"/>
      <c r="EV144" s="128"/>
      <c r="EW144" s="128"/>
      <c r="EX144" s="128"/>
      <c r="EY144" s="128"/>
      <c r="EZ144" s="128"/>
      <c r="FA144" s="128"/>
      <c r="FB144" s="128"/>
      <c r="FC144" s="128"/>
      <c r="FD144" s="128"/>
      <c r="FE144" s="128"/>
      <c r="FF144" s="128"/>
      <c r="FG144" s="128"/>
      <c r="FH144" s="128"/>
      <c r="FI144" s="128"/>
      <c r="FJ144" s="128"/>
      <c r="FK144" s="128"/>
      <c r="FL144" s="128"/>
      <c r="FM144" s="128"/>
      <c r="FN144" s="128"/>
      <c r="FO144" s="128"/>
      <c r="FP144" s="128"/>
      <c r="FQ144" s="128"/>
      <c r="FR144" s="128"/>
      <c r="FS144" s="128"/>
      <c r="FT144" s="128"/>
      <c r="FU144" s="128"/>
      <c r="FV144" s="128"/>
      <c r="FW144" s="128"/>
      <c r="FX144" s="128"/>
      <c r="FY144" s="128"/>
      <c r="FZ144" s="128"/>
      <c r="GA144" s="128"/>
      <c r="GB144" s="128"/>
      <c r="GC144" s="128"/>
      <c r="GD144" s="128"/>
      <c r="GE144" s="140"/>
      <c r="GF144" s="140"/>
      <c r="GG144" s="140"/>
      <c r="GH144" s="140"/>
      <c r="GI144" s="140"/>
      <c r="GJ144" s="140"/>
      <c r="GK144" s="140"/>
      <c r="GL144" s="140"/>
      <c r="GM144" s="140"/>
      <c r="GN144" s="140"/>
    </row>
    <row r="145" spans="1:196" s="1" customFormat="1" ht="28.5" customHeight="1" x14ac:dyDescent="0.3">
      <c r="A145" s="152">
        <v>13</v>
      </c>
      <c r="B145" s="50" t="s">
        <v>20</v>
      </c>
      <c r="C145" s="89" t="s">
        <v>86</v>
      </c>
      <c r="D145" s="89" t="s">
        <v>50</v>
      </c>
      <c r="E145" s="170" t="s">
        <v>301</v>
      </c>
      <c r="F145" s="315">
        <v>167495.6</v>
      </c>
      <c r="G145" s="318">
        <v>111664</v>
      </c>
      <c r="H145" s="36">
        <v>111664</v>
      </c>
      <c r="I145" s="24">
        <f t="shared" si="68"/>
        <v>0.1802735261358997</v>
      </c>
      <c r="J145" s="15">
        <f t="shared" si="136"/>
        <v>0</v>
      </c>
      <c r="K145" s="153">
        <f t="shared" si="145"/>
        <v>1</v>
      </c>
      <c r="L145" s="148"/>
      <c r="M145" s="14"/>
      <c r="N145" s="148"/>
      <c r="O145" s="36"/>
      <c r="P145" s="14">
        <f t="shared" si="132"/>
        <v>0</v>
      </c>
      <c r="Q145" s="189" t="str">
        <f t="shared" si="140"/>
        <v/>
      </c>
      <c r="R145" s="187">
        <f t="shared" si="69"/>
        <v>167495.6</v>
      </c>
      <c r="S145" s="14">
        <f t="shared" si="70"/>
        <v>167495.6</v>
      </c>
      <c r="T145" s="14">
        <f t="shared" si="71"/>
        <v>111664</v>
      </c>
      <c r="U145" s="14">
        <f t="shared" si="71"/>
        <v>111664</v>
      </c>
      <c r="V145" s="14">
        <f t="shared" si="72"/>
        <v>0</v>
      </c>
      <c r="W145" s="153">
        <f t="shared" si="97"/>
        <v>1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9.25" customHeight="1" x14ac:dyDescent="0.3">
      <c r="A146" s="152">
        <v>14</v>
      </c>
      <c r="B146" s="50" t="s">
        <v>20</v>
      </c>
      <c r="C146" s="89" t="s">
        <v>166</v>
      </c>
      <c r="D146" s="89" t="s">
        <v>50</v>
      </c>
      <c r="E146" s="170" t="s">
        <v>167</v>
      </c>
      <c r="F146" s="315">
        <f>SUM(F147:F159)</f>
        <v>37803.699999999997</v>
      </c>
      <c r="G146" s="318">
        <f>SUM(G147:G159)</f>
        <v>37803.699999999997</v>
      </c>
      <c r="H146" s="318">
        <f>SUM(H147:H159)</f>
        <v>36803.699999999997</v>
      </c>
      <c r="I146" s="24">
        <f t="shared" si="68"/>
        <v>5.9416936289652986E-2</v>
      </c>
      <c r="J146" s="14">
        <f t="shared" si="136"/>
        <v>-1000</v>
      </c>
      <c r="K146" s="153">
        <f t="shared" si="145"/>
        <v>0.97354756280469901</v>
      </c>
      <c r="L146" s="315">
        <f>SUM(L147:L159)</f>
        <v>4100</v>
      </c>
      <c r="M146" s="36">
        <f>SUM(M147:M159)</f>
        <v>4100</v>
      </c>
      <c r="N146" s="36">
        <f>SUM(N147:N159)</f>
        <v>4100</v>
      </c>
      <c r="O146" s="318">
        <f>SUM(O147:O159)</f>
        <v>4100</v>
      </c>
      <c r="P146" s="14">
        <f t="shared" si="132"/>
        <v>0</v>
      </c>
      <c r="Q146" s="189">
        <f t="shared" si="140"/>
        <v>1</v>
      </c>
      <c r="R146" s="187">
        <f t="shared" si="69"/>
        <v>41903.699999999997</v>
      </c>
      <c r="S146" s="14">
        <f t="shared" si="70"/>
        <v>41903.699999999997</v>
      </c>
      <c r="T146" s="14">
        <f t="shared" si="71"/>
        <v>41903.699999999997</v>
      </c>
      <c r="U146" s="14">
        <f t="shared" si="71"/>
        <v>40903.699999999997</v>
      </c>
      <c r="V146" s="14">
        <f t="shared" si="72"/>
        <v>-1000</v>
      </c>
      <c r="W146" s="153">
        <f t="shared" si="97"/>
        <v>0.97613575889479931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78" customFormat="1" ht="54" customHeight="1" x14ac:dyDescent="0.3">
      <c r="A147" s="156"/>
      <c r="B147" s="56"/>
      <c r="C147" s="56"/>
      <c r="D147" s="56"/>
      <c r="E147" s="324" t="s">
        <v>347</v>
      </c>
      <c r="F147" s="319">
        <v>24100</v>
      </c>
      <c r="G147" s="119">
        <v>24100</v>
      </c>
      <c r="H147" s="119">
        <v>24100</v>
      </c>
      <c r="I147" s="41">
        <f>H147/$H$6</f>
        <v>3.8907722989281975E-2</v>
      </c>
      <c r="J147" s="15">
        <f t="shared" si="136"/>
        <v>0</v>
      </c>
      <c r="K147" s="157">
        <f>IFERROR(100%*(H147/G147),"")</f>
        <v>1</v>
      </c>
      <c r="L147" s="145"/>
      <c r="M147" s="28"/>
      <c r="N147" s="316"/>
      <c r="O147" s="317"/>
      <c r="P147" s="14">
        <f t="shared" si="132"/>
        <v>0</v>
      </c>
      <c r="Q147" s="147" t="str">
        <f>IFERROR(100%*(O147/N147),"")</f>
        <v/>
      </c>
      <c r="R147" s="195">
        <f t="shared" ref="R147" si="150">SUM(F147,L147)</f>
        <v>24100</v>
      </c>
      <c r="S147" s="28">
        <f t="shared" ref="S147" si="151">SUM(F147,M147)</f>
        <v>24100</v>
      </c>
      <c r="T147" s="28">
        <f t="shared" ref="T147" si="152">SUM(G147,N147)</f>
        <v>24100</v>
      </c>
      <c r="U147" s="28">
        <f>SUM(H147,O147)</f>
        <v>24100</v>
      </c>
      <c r="V147" s="28">
        <f>U147-T147</f>
        <v>0</v>
      </c>
      <c r="W147" s="157">
        <f>IFERROR(100%*(U147/T147),"")</f>
        <v>1</v>
      </c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</row>
    <row r="148" spans="1:196" s="78" customFormat="1" ht="84" customHeight="1" x14ac:dyDescent="0.3">
      <c r="A148" s="156"/>
      <c r="B148" s="56"/>
      <c r="C148" s="56"/>
      <c r="D148" s="56"/>
      <c r="E148" s="324" t="s">
        <v>350</v>
      </c>
      <c r="F148" s="146">
        <v>1003.7</v>
      </c>
      <c r="G148" s="38">
        <v>1003.7</v>
      </c>
      <c r="H148" s="305">
        <v>1003.7</v>
      </c>
      <c r="I148" s="41">
        <f>H148/$H$6</f>
        <v>1.6204017246615071E-3</v>
      </c>
      <c r="J148" s="15">
        <f t="shared" si="136"/>
        <v>0</v>
      </c>
      <c r="K148" s="157">
        <f>IFERROR(100%*(H148/G148),"")</f>
        <v>1</v>
      </c>
      <c r="L148" s="306"/>
      <c r="M148" s="28"/>
      <c r="N148" s="177"/>
      <c r="O148" s="242"/>
      <c r="P148" s="14">
        <f t="shared" si="132"/>
        <v>0</v>
      </c>
      <c r="Q148" s="147"/>
      <c r="R148" s="27">
        <f>SUM(F148,L148)</f>
        <v>1003.7</v>
      </c>
      <c r="S148" s="28">
        <f>SUM(F148,M148)</f>
        <v>1003.7</v>
      </c>
      <c r="T148" s="28">
        <f>SUM(G148,N148)</f>
        <v>1003.7</v>
      </c>
      <c r="U148" s="28">
        <f t="shared" ref="U148:U159" si="153">SUM(H148,O148)</f>
        <v>1003.7</v>
      </c>
      <c r="V148" s="28">
        <f t="shared" ref="V148:V159" si="154">U148-T148</f>
        <v>0</v>
      </c>
      <c r="W148" s="157">
        <f t="shared" ref="W148:W159" si="155">IFERROR(100%*(U148/T148),"")</f>
        <v>1</v>
      </c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</row>
    <row r="149" spans="1:196" s="78" customFormat="1" ht="49.5" customHeight="1" x14ac:dyDescent="0.3">
      <c r="A149" s="156"/>
      <c r="B149" s="56"/>
      <c r="C149" s="56"/>
      <c r="D149" s="56"/>
      <c r="E149" s="324" t="s">
        <v>362</v>
      </c>
      <c r="F149" s="314"/>
      <c r="G149" s="38"/>
      <c r="H149" s="305"/>
      <c r="I149" s="43"/>
      <c r="J149" s="15">
        <f t="shared" si="136"/>
        <v>0</v>
      </c>
      <c r="K149" s="157"/>
      <c r="L149" s="306">
        <v>3100</v>
      </c>
      <c r="M149" s="313">
        <v>3100</v>
      </c>
      <c r="N149" s="28">
        <v>3100</v>
      </c>
      <c r="O149" s="322">
        <v>3100</v>
      </c>
      <c r="P149" s="28">
        <f t="shared" si="132"/>
        <v>0</v>
      </c>
      <c r="Q149" s="323">
        <f t="shared" ref="Q149:Q159" si="156">IFERROR(100%*(O149/N149),"")</f>
        <v>1</v>
      </c>
      <c r="R149" s="27">
        <f>SUM(F149,L149)</f>
        <v>3100</v>
      </c>
      <c r="S149" s="28">
        <f>SUM(F149,M149)</f>
        <v>3100</v>
      </c>
      <c r="T149" s="28">
        <f>SUM(G149,N149)</f>
        <v>3100</v>
      </c>
      <c r="U149" s="28">
        <f t="shared" si="153"/>
        <v>3100</v>
      </c>
      <c r="V149" s="28">
        <f t="shared" si="154"/>
        <v>0</v>
      </c>
      <c r="W149" s="157">
        <f t="shared" si="155"/>
        <v>1</v>
      </c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</row>
    <row r="150" spans="1:196" s="78" customFormat="1" ht="66.75" customHeight="1" x14ac:dyDescent="0.3">
      <c r="A150" s="156"/>
      <c r="B150" s="56"/>
      <c r="C150" s="56"/>
      <c r="D150" s="56"/>
      <c r="E150" s="324" t="s">
        <v>328</v>
      </c>
      <c r="F150" s="146">
        <v>1000</v>
      </c>
      <c r="G150" s="38">
        <v>1000</v>
      </c>
      <c r="H150" s="38">
        <v>1000</v>
      </c>
      <c r="I150" s="45">
        <f t="shared" si="68"/>
        <v>1.6144283398042314E-3</v>
      </c>
      <c r="J150" s="15">
        <f t="shared" si="136"/>
        <v>0</v>
      </c>
      <c r="K150" s="157">
        <f t="shared" si="145"/>
        <v>1</v>
      </c>
      <c r="L150" s="180"/>
      <c r="M150" s="44"/>
      <c r="N150" s="44"/>
      <c r="O150" s="37"/>
      <c r="P150" s="14">
        <f t="shared" si="132"/>
        <v>0</v>
      </c>
      <c r="Q150" s="323" t="str">
        <f t="shared" si="156"/>
        <v/>
      </c>
      <c r="R150" s="195">
        <f t="shared" si="69"/>
        <v>1000</v>
      </c>
      <c r="S150" s="28">
        <f t="shared" si="70"/>
        <v>1000</v>
      </c>
      <c r="T150" s="28">
        <f t="shared" si="71"/>
        <v>1000</v>
      </c>
      <c r="U150" s="28">
        <f t="shared" si="153"/>
        <v>1000</v>
      </c>
      <c r="V150" s="28">
        <f t="shared" si="154"/>
        <v>0</v>
      </c>
      <c r="W150" s="157">
        <f t="shared" si="155"/>
        <v>1</v>
      </c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</row>
    <row r="151" spans="1:196" s="78" customFormat="1" ht="69.75" customHeight="1" x14ac:dyDescent="0.3">
      <c r="A151" s="156"/>
      <c r="B151" s="56"/>
      <c r="C151" s="56"/>
      <c r="D151" s="56"/>
      <c r="E151" s="324" t="s">
        <v>346</v>
      </c>
      <c r="F151" s="146">
        <v>2000</v>
      </c>
      <c r="G151" s="38">
        <v>2000</v>
      </c>
      <c r="H151" s="38">
        <v>2000</v>
      </c>
      <c r="I151" s="41">
        <f t="shared" si="68"/>
        <v>3.2288566796084628E-3</v>
      </c>
      <c r="J151" s="15">
        <f t="shared" si="136"/>
        <v>0</v>
      </c>
      <c r="K151" s="157">
        <f t="shared" si="145"/>
        <v>1</v>
      </c>
      <c r="L151" s="180"/>
      <c r="M151" s="44"/>
      <c r="N151" s="44"/>
      <c r="O151" s="37"/>
      <c r="P151" s="14">
        <f t="shared" si="132"/>
        <v>0</v>
      </c>
      <c r="Q151" s="323" t="str">
        <f t="shared" si="156"/>
        <v/>
      </c>
      <c r="R151" s="195">
        <f t="shared" si="69"/>
        <v>2000</v>
      </c>
      <c r="S151" s="28">
        <f t="shared" si="70"/>
        <v>2000</v>
      </c>
      <c r="T151" s="28">
        <f t="shared" si="71"/>
        <v>2000</v>
      </c>
      <c r="U151" s="28">
        <f t="shared" si="153"/>
        <v>2000</v>
      </c>
      <c r="V151" s="28">
        <f t="shared" si="154"/>
        <v>0</v>
      </c>
      <c r="W151" s="157">
        <f t="shared" si="155"/>
        <v>1</v>
      </c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</row>
    <row r="152" spans="1:196" s="78" customFormat="1" ht="69.75" customHeight="1" x14ac:dyDescent="0.3">
      <c r="A152" s="156"/>
      <c r="B152" s="56"/>
      <c r="C152" s="56"/>
      <c r="D152" s="56"/>
      <c r="E152" s="324" t="s">
        <v>333</v>
      </c>
      <c r="F152" s="31">
        <v>1000</v>
      </c>
      <c r="G152" s="32">
        <v>1000</v>
      </c>
      <c r="H152" s="32">
        <v>1000</v>
      </c>
      <c r="I152" s="41">
        <f t="shared" ref="I152:I159" si="157">H152/$H$6</f>
        <v>1.6144283398042314E-3</v>
      </c>
      <c r="J152" s="15">
        <f t="shared" si="136"/>
        <v>0</v>
      </c>
      <c r="K152" s="157">
        <f t="shared" si="145"/>
        <v>1</v>
      </c>
      <c r="L152" s="145"/>
      <c r="M152" s="44"/>
      <c r="N152" s="44"/>
      <c r="O152" s="90"/>
      <c r="P152" s="14">
        <f t="shared" si="132"/>
        <v>0</v>
      </c>
      <c r="Q152" s="323" t="str">
        <f t="shared" si="156"/>
        <v/>
      </c>
      <c r="R152" s="195">
        <f t="shared" ref="R152" si="158">SUM(F152,L152)</f>
        <v>1000</v>
      </c>
      <c r="S152" s="28">
        <f t="shared" ref="S152" si="159">SUM(F152,M152)</f>
        <v>1000</v>
      </c>
      <c r="T152" s="28">
        <f t="shared" ref="T152" si="160">SUM(G152,N152)</f>
        <v>1000</v>
      </c>
      <c r="U152" s="28">
        <f t="shared" si="153"/>
        <v>1000</v>
      </c>
      <c r="V152" s="28">
        <f t="shared" si="154"/>
        <v>0</v>
      </c>
      <c r="W152" s="157">
        <f t="shared" si="155"/>
        <v>1</v>
      </c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</row>
    <row r="153" spans="1:196" s="78" customFormat="1" ht="66.75" customHeight="1" x14ac:dyDescent="0.3">
      <c r="A153" s="156"/>
      <c r="B153" s="56"/>
      <c r="C153" s="56"/>
      <c r="D153" s="56"/>
      <c r="E153" s="324" t="s">
        <v>334</v>
      </c>
      <c r="F153" s="31">
        <v>500</v>
      </c>
      <c r="G153" s="32">
        <v>500</v>
      </c>
      <c r="H153" s="32">
        <v>500</v>
      </c>
      <c r="I153" s="43">
        <f t="shared" si="157"/>
        <v>8.0721416990211571E-4</v>
      </c>
      <c r="J153" s="15">
        <f t="shared" si="136"/>
        <v>0</v>
      </c>
      <c r="K153" s="157">
        <f t="shared" si="145"/>
        <v>1</v>
      </c>
      <c r="L153" s="185"/>
      <c r="M153" s="44"/>
      <c r="N153" s="44"/>
      <c r="O153" s="90"/>
      <c r="P153" s="14">
        <f t="shared" si="132"/>
        <v>0</v>
      </c>
      <c r="Q153" s="323" t="str">
        <f t="shared" si="156"/>
        <v/>
      </c>
      <c r="R153" s="195">
        <f t="shared" ref="R153:R159" si="161">SUM(F153,L153)</f>
        <v>500</v>
      </c>
      <c r="S153" s="28">
        <f t="shared" ref="S153:S159" si="162">SUM(F153,M153)</f>
        <v>500</v>
      </c>
      <c r="T153" s="28">
        <f t="shared" ref="T153:T159" si="163">SUM(G153,N153)</f>
        <v>500</v>
      </c>
      <c r="U153" s="28">
        <f t="shared" si="153"/>
        <v>500</v>
      </c>
      <c r="V153" s="28">
        <f t="shared" si="154"/>
        <v>0</v>
      </c>
      <c r="W153" s="157">
        <f t="shared" si="155"/>
        <v>1</v>
      </c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</row>
    <row r="154" spans="1:196" s="78" customFormat="1" ht="66" customHeight="1" x14ac:dyDescent="0.3">
      <c r="A154" s="156"/>
      <c r="B154" s="56"/>
      <c r="C154" s="56"/>
      <c r="D154" s="56"/>
      <c r="E154" s="324" t="s">
        <v>335</v>
      </c>
      <c r="F154" s="146">
        <v>500</v>
      </c>
      <c r="G154" s="32">
        <v>500</v>
      </c>
      <c r="H154" s="32">
        <v>500</v>
      </c>
      <c r="I154" s="43">
        <f t="shared" si="157"/>
        <v>8.0721416990211571E-4</v>
      </c>
      <c r="J154" s="15">
        <f t="shared" si="136"/>
        <v>0</v>
      </c>
      <c r="K154" s="157">
        <f t="shared" si="145"/>
        <v>1</v>
      </c>
      <c r="L154" s="185"/>
      <c r="M154" s="44"/>
      <c r="N154" s="44"/>
      <c r="O154" s="90"/>
      <c r="P154" s="14">
        <f t="shared" si="132"/>
        <v>0</v>
      </c>
      <c r="Q154" s="323" t="str">
        <f t="shared" si="156"/>
        <v/>
      </c>
      <c r="R154" s="195">
        <f t="shared" si="161"/>
        <v>500</v>
      </c>
      <c r="S154" s="28">
        <f t="shared" si="162"/>
        <v>500</v>
      </c>
      <c r="T154" s="28">
        <f t="shared" si="163"/>
        <v>500</v>
      </c>
      <c r="U154" s="28">
        <f t="shared" si="153"/>
        <v>500</v>
      </c>
      <c r="V154" s="28">
        <f t="shared" si="154"/>
        <v>0</v>
      </c>
      <c r="W154" s="157">
        <f t="shared" si="155"/>
        <v>1</v>
      </c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</row>
    <row r="155" spans="1:196" s="78" customFormat="1" ht="170.25" customHeight="1" x14ac:dyDescent="0.3">
      <c r="A155" s="156"/>
      <c r="B155" s="56"/>
      <c r="C155" s="56"/>
      <c r="D155" s="56"/>
      <c r="E155" s="324" t="s">
        <v>336</v>
      </c>
      <c r="F155" s="146">
        <v>500</v>
      </c>
      <c r="G155" s="38">
        <v>500</v>
      </c>
      <c r="H155" s="32">
        <v>500</v>
      </c>
      <c r="I155" s="43">
        <f t="shared" si="157"/>
        <v>8.0721416990211571E-4</v>
      </c>
      <c r="J155" s="15">
        <f t="shared" si="136"/>
        <v>0</v>
      </c>
      <c r="K155" s="157">
        <f t="shared" si="145"/>
        <v>1</v>
      </c>
      <c r="L155" s="180"/>
      <c r="M155" s="44"/>
      <c r="N155" s="44"/>
      <c r="O155" s="90"/>
      <c r="P155" s="14">
        <f t="shared" si="132"/>
        <v>0</v>
      </c>
      <c r="Q155" s="323" t="str">
        <f t="shared" si="156"/>
        <v/>
      </c>
      <c r="R155" s="195">
        <f t="shared" si="161"/>
        <v>500</v>
      </c>
      <c r="S155" s="28">
        <f t="shared" si="162"/>
        <v>500</v>
      </c>
      <c r="T155" s="28">
        <f t="shared" si="163"/>
        <v>500</v>
      </c>
      <c r="U155" s="28">
        <f t="shared" si="153"/>
        <v>500</v>
      </c>
      <c r="V155" s="28">
        <f t="shared" si="154"/>
        <v>0</v>
      </c>
      <c r="W155" s="157">
        <f t="shared" si="155"/>
        <v>1</v>
      </c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</row>
    <row r="156" spans="1:196" s="78" customFormat="1" ht="54" customHeight="1" x14ac:dyDescent="0.3">
      <c r="A156" s="156"/>
      <c r="B156" s="56"/>
      <c r="C156" s="56"/>
      <c r="D156" s="56"/>
      <c r="E156" s="324" t="s">
        <v>352</v>
      </c>
      <c r="F156" s="146">
        <v>1000</v>
      </c>
      <c r="G156" s="38">
        <v>1000</v>
      </c>
      <c r="H156" s="32"/>
      <c r="I156" s="43">
        <f t="shared" si="157"/>
        <v>0</v>
      </c>
      <c r="J156" s="28">
        <f t="shared" si="136"/>
        <v>-1000</v>
      </c>
      <c r="K156" s="157">
        <f t="shared" ref="K156" si="164">IFERROR(100%*(H156/G156),"")</f>
        <v>0</v>
      </c>
      <c r="L156" s="221"/>
      <c r="M156" s="177"/>
      <c r="N156" s="177"/>
      <c r="O156" s="119"/>
      <c r="P156" s="14">
        <f t="shared" si="132"/>
        <v>0</v>
      </c>
      <c r="Q156" s="323" t="str">
        <f t="shared" si="156"/>
        <v/>
      </c>
      <c r="R156" s="195">
        <f>SUM(F156,L156)</f>
        <v>1000</v>
      </c>
      <c r="S156" s="28">
        <f>SUM(F156,M156)</f>
        <v>1000</v>
      </c>
      <c r="T156" s="28">
        <f>SUM(G156,N156)</f>
        <v>1000</v>
      </c>
      <c r="U156" s="28">
        <f t="shared" si="153"/>
        <v>0</v>
      </c>
      <c r="V156" s="28">
        <f t="shared" si="154"/>
        <v>-1000</v>
      </c>
      <c r="W156" s="157">
        <f t="shared" si="155"/>
        <v>0</v>
      </c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</row>
    <row r="157" spans="1:196" s="78" customFormat="1" ht="88.5" customHeight="1" x14ac:dyDescent="0.3">
      <c r="A157" s="156"/>
      <c r="B157" s="56"/>
      <c r="C157" s="56"/>
      <c r="D157" s="56"/>
      <c r="E157" s="324" t="s">
        <v>337</v>
      </c>
      <c r="F157" s="146">
        <v>700</v>
      </c>
      <c r="G157" s="38">
        <v>700</v>
      </c>
      <c r="H157" s="32">
        <v>700</v>
      </c>
      <c r="I157" s="43">
        <f t="shared" si="157"/>
        <v>1.130099837862962E-3</v>
      </c>
      <c r="J157" s="15">
        <f t="shared" si="136"/>
        <v>0</v>
      </c>
      <c r="K157" s="157">
        <f t="shared" si="145"/>
        <v>1</v>
      </c>
      <c r="L157" s="180"/>
      <c r="M157" s="44"/>
      <c r="N157" s="44"/>
      <c r="O157" s="90"/>
      <c r="P157" s="14">
        <f t="shared" si="132"/>
        <v>0</v>
      </c>
      <c r="Q157" s="323" t="str">
        <f t="shared" si="156"/>
        <v/>
      </c>
      <c r="R157" s="195">
        <f t="shared" si="161"/>
        <v>700</v>
      </c>
      <c r="S157" s="28">
        <f t="shared" si="162"/>
        <v>700</v>
      </c>
      <c r="T157" s="28">
        <f t="shared" si="163"/>
        <v>700</v>
      </c>
      <c r="U157" s="28">
        <f t="shared" si="153"/>
        <v>700</v>
      </c>
      <c r="V157" s="28">
        <f t="shared" si="154"/>
        <v>0</v>
      </c>
      <c r="W157" s="157">
        <f t="shared" si="155"/>
        <v>1</v>
      </c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</row>
    <row r="158" spans="1:196" s="78" customFormat="1" ht="67.5" customHeight="1" x14ac:dyDescent="0.3">
      <c r="A158" s="156"/>
      <c r="B158" s="56"/>
      <c r="C158" s="56"/>
      <c r="D158" s="56"/>
      <c r="E158" s="324" t="s">
        <v>338</v>
      </c>
      <c r="F158" s="146">
        <v>1500</v>
      </c>
      <c r="G158" s="38">
        <v>1500</v>
      </c>
      <c r="H158" s="32">
        <v>1500</v>
      </c>
      <c r="I158" s="43">
        <f t="shared" si="157"/>
        <v>2.4216425097063469E-3</v>
      </c>
      <c r="J158" s="15">
        <f t="shared" si="136"/>
        <v>0</v>
      </c>
      <c r="K158" s="157">
        <f t="shared" si="145"/>
        <v>1</v>
      </c>
      <c r="L158" s="221"/>
      <c r="M158" s="28"/>
      <c r="N158" s="28"/>
      <c r="O158" s="119"/>
      <c r="P158" s="14">
        <f t="shared" si="132"/>
        <v>0</v>
      </c>
      <c r="Q158" s="323" t="str">
        <f t="shared" si="156"/>
        <v/>
      </c>
      <c r="R158" s="195">
        <f t="shared" si="161"/>
        <v>1500</v>
      </c>
      <c r="S158" s="28">
        <f t="shared" si="162"/>
        <v>1500</v>
      </c>
      <c r="T158" s="28">
        <f t="shared" si="163"/>
        <v>1500</v>
      </c>
      <c r="U158" s="28">
        <f t="shared" si="153"/>
        <v>1500</v>
      </c>
      <c r="V158" s="28">
        <f t="shared" si="154"/>
        <v>0</v>
      </c>
      <c r="W158" s="157">
        <f t="shared" si="155"/>
        <v>1</v>
      </c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</row>
    <row r="159" spans="1:196" s="78" customFormat="1" ht="87.75" customHeight="1" x14ac:dyDescent="0.3">
      <c r="A159" s="156"/>
      <c r="B159" s="56"/>
      <c r="C159" s="56"/>
      <c r="D159" s="56"/>
      <c r="E159" s="324" t="s">
        <v>363</v>
      </c>
      <c r="F159" s="314">
        <v>4000</v>
      </c>
      <c r="G159" s="38">
        <v>4000</v>
      </c>
      <c r="H159" s="305">
        <v>4000</v>
      </c>
      <c r="I159" s="43">
        <f t="shared" si="157"/>
        <v>6.4577133592169256E-3</v>
      </c>
      <c r="J159" s="15">
        <f t="shared" si="136"/>
        <v>0</v>
      </c>
      <c r="K159" s="157">
        <f t="shared" si="145"/>
        <v>1</v>
      </c>
      <c r="L159" s="306">
        <v>1000</v>
      </c>
      <c r="M159" s="313">
        <v>1000</v>
      </c>
      <c r="N159" s="28">
        <v>1000</v>
      </c>
      <c r="O159" s="242">
        <v>1000</v>
      </c>
      <c r="P159" s="14">
        <f t="shared" si="132"/>
        <v>0</v>
      </c>
      <c r="Q159" s="323">
        <f t="shared" si="156"/>
        <v>1</v>
      </c>
      <c r="R159" s="27">
        <f t="shared" si="161"/>
        <v>5000</v>
      </c>
      <c r="S159" s="28">
        <f t="shared" si="162"/>
        <v>5000</v>
      </c>
      <c r="T159" s="28">
        <f t="shared" si="163"/>
        <v>5000</v>
      </c>
      <c r="U159" s="28">
        <f t="shared" si="153"/>
        <v>5000</v>
      </c>
      <c r="V159" s="28">
        <f t="shared" si="154"/>
        <v>0</v>
      </c>
      <c r="W159" s="157">
        <f t="shared" si="155"/>
        <v>1</v>
      </c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</row>
    <row r="160" spans="1:196" s="53" customFormat="1" ht="60.75" customHeight="1" x14ac:dyDescent="0.3">
      <c r="A160" s="152">
        <v>15</v>
      </c>
      <c r="B160" s="50"/>
      <c r="C160" s="50" t="s">
        <v>242</v>
      </c>
      <c r="D160" s="50" t="s">
        <v>50</v>
      </c>
      <c r="E160" s="171" t="s">
        <v>246</v>
      </c>
      <c r="F160" s="315">
        <f>F161+F162+F163+F167+F170+F165+F166</f>
        <v>7484.7000000000007</v>
      </c>
      <c r="G160" s="36">
        <f>G161+G162+G163+G167+G170+G165+G166</f>
        <v>7484.7000000000007</v>
      </c>
      <c r="H160" s="184">
        <f>H161+H162+H163+H167+H170+H165+H166</f>
        <v>7484.6</v>
      </c>
      <c r="I160" s="24">
        <f t="shared" ref="I160:I174" si="165">H160/$H$6</f>
        <v>1.2083350352098751E-2</v>
      </c>
      <c r="J160" s="14">
        <f t="shared" si="136"/>
        <v>-0.1000000000003638</v>
      </c>
      <c r="K160" s="163">
        <f t="shared" si="145"/>
        <v>0.99998663941106514</v>
      </c>
      <c r="L160" s="35">
        <f>L161+L162+L163+L167+L170+L165+L166+L168+L169</f>
        <v>7388</v>
      </c>
      <c r="M160" s="283">
        <f>M161+M162+M163+M167+M170+M165+M168+M169</f>
        <v>7388</v>
      </c>
      <c r="N160" s="36">
        <f>N161+N162+N163+N167+N170+N165+N168+N169</f>
        <v>7388</v>
      </c>
      <c r="O160" s="184">
        <f>O161+O162+O163+O167+O170+O165+O168+O169</f>
        <v>7388</v>
      </c>
      <c r="P160" s="14">
        <f t="shared" si="132"/>
        <v>0</v>
      </c>
      <c r="Q160" s="189">
        <f t="shared" si="140"/>
        <v>1</v>
      </c>
      <c r="R160" s="21">
        <f t="shared" si="69"/>
        <v>14872.7</v>
      </c>
      <c r="S160" s="14">
        <f>SUM(G160,M160)</f>
        <v>14872.7</v>
      </c>
      <c r="T160" s="14">
        <f t="shared" si="71"/>
        <v>14872.7</v>
      </c>
      <c r="U160" s="14">
        <f t="shared" si="71"/>
        <v>14872.6</v>
      </c>
      <c r="V160" s="14">
        <f t="shared" ref="V160:V161" si="166">U160-T160</f>
        <v>-0.1000000000003638</v>
      </c>
      <c r="W160" s="163">
        <f t="shared" si="97"/>
        <v>0.99999327627128898</v>
      </c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</row>
    <row r="161" spans="1:196" s="78" customFormat="1" ht="85.5" customHeight="1" x14ac:dyDescent="0.3">
      <c r="A161" s="156"/>
      <c r="B161" s="56"/>
      <c r="C161" s="56"/>
      <c r="D161" s="56"/>
      <c r="E161" s="324" t="s">
        <v>339</v>
      </c>
      <c r="F161" s="31">
        <v>2581.1</v>
      </c>
      <c r="G161" s="32">
        <v>2581.1</v>
      </c>
      <c r="H161" s="32">
        <v>2581.1</v>
      </c>
      <c r="I161" s="41">
        <f t="shared" si="165"/>
        <v>4.1670009878687015E-3</v>
      </c>
      <c r="J161" s="15">
        <f t="shared" si="136"/>
        <v>0</v>
      </c>
      <c r="K161" s="157">
        <f t="shared" ref="K161" si="167">IFERROR(100%*(H161/G161),"")</f>
        <v>1</v>
      </c>
      <c r="L161" s="177"/>
      <c r="M161" s="28"/>
      <c r="N161" s="28"/>
      <c r="O161" s="32"/>
      <c r="P161" s="14">
        <f t="shared" si="132"/>
        <v>0</v>
      </c>
      <c r="Q161" s="147" t="str">
        <f t="shared" ref="Q161" si="168">IFERROR(100%*(O161/N161),"")</f>
        <v/>
      </c>
      <c r="R161" s="195">
        <f t="shared" ref="R161" si="169">SUM(F161,L161)</f>
        <v>2581.1</v>
      </c>
      <c r="S161" s="28">
        <f t="shared" ref="S161" si="170">SUM(F161,M161)</f>
        <v>2581.1</v>
      </c>
      <c r="T161" s="28">
        <f t="shared" ref="T161" si="171">SUM(G161,N161)</f>
        <v>2581.1</v>
      </c>
      <c r="U161" s="28">
        <f t="shared" ref="U161" si="172">SUM(H161,O161)</f>
        <v>2581.1</v>
      </c>
      <c r="V161" s="28">
        <f t="shared" si="166"/>
        <v>0</v>
      </c>
      <c r="W161" s="157">
        <f t="shared" ref="W161" si="173">IFERROR(100%*(U161/T161),"")</f>
        <v>1</v>
      </c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</row>
    <row r="162" spans="1:196" s="78" customFormat="1" ht="81.75" customHeight="1" x14ac:dyDescent="0.3">
      <c r="A162" s="152"/>
      <c r="B162" s="50"/>
      <c r="C162" s="50"/>
      <c r="D162" s="50"/>
      <c r="E162" s="325" t="s">
        <v>340</v>
      </c>
      <c r="F162" s="31">
        <v>1000</v>
      </c>
      <c r="G162" s="32">
        <v>1000</v>
      </c>
      <c r="H162" s="32">
        <v>1000</v>
      </c>
      <c r="I162" s="41">
        <f>H162/$H$6</f>
        <v>1.6144283398042314E-3</v>
      </c>
      <c r="J162" s="15">
        <f t="shared" si="136"/>
        <v>0</v>
      </c>
      <c r="K162" s="157">
        <f>IFERROR(100%*(H162/G162),"")</f>
        <v>1</v>
      </c>
      <c r="L162" s="145">
        <v>622.20000000000005</v>
      </c>
      <c r="M162" s="28">
        <v>622.20000000000005</v>
      </c>
      <c r="N162" s="28">
        <v>622.20000000000005</v>
      </c>
      <c r="O162" s="32">
        <v>622.20000000000005</v>
      </c>
      <c r="P162" s="14">
        <f t="shared" si="132"/>
        <v>0</v>
      </c>
      <c r="Q162" s="147">
        <f t="shared" si="140"/>
        <v>1</v>
      </c>
      <c r="R162" s="195">
        <f>SUM(F162,L162)</f>
        <v>1622.2</v>
      </c>
      <c r="S162" s="28">
        <f>SUM(F162,M162)</f>
        <v>1622.2</v>
      </c>
      <c r="T162" s="28">
        <f>SUM(G162,N162)</f>
        <v>1622.2</v>
      </c>
      <c r="U162" s="28">
        <f>SUM(H162,O162)</f>
        <v>1622.2</v>
      </c>
      <c r="V162" s="28">
        <f>U162-T162</f>
        <v>0</v>
      </c>
      <c r="W162" s="157">
        <f>IFERROR(100%*(U162/T162),"")</f>
        <v>1</v>
      </c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</row>
    <row r="163" spans="1:196" s="78" customFormat="1" ht="66" customHeight="1" x14ac:dyDescent="0.3">
      <c r="A163" s="156"/>
      <c r="B163" s="56"/>
      <c r="C163" s="56"/>
      <c r="D163" s="56"/>
      <c r="E163" s="324" t="s">
        <v>341</v>
      </c>
      <c r="F163" s="31">
        <v>1100</v>
      </c>
      <c r="G163" s="32">
        <v>1100</v>
      </c>
      <c r="H163" s="32">
        <v>1100</v>
      </c>
      <c r="I163" s="41">
        <f t="shared" si="165"/>
        <v>1.7758711737846545E-3</v>
      </c>
      <c r="J163" s="15">
        <f t="shared" si="136"/>
        <v>0</v>
      </c>
      <c r="K163" s="157">
        <f t="shared" si="145"/>
        <v>1</v>
      </c>
      <c r="L163" s="177"/>
      <c r="M163" s="28"/>
      <c r="N163" s="28"/>
      <c r="O163" s="32"/>
      <c r="P163" s="14">
        <f t="shared" si="132"/>
        <v>0</v>
      </c>
      <c r="Q163" s="147" t="str">
        <f t="shared" ref="Q163" si="174">IFERROR(100%*(O163/N163),"")</f>
        <v/>
      </c>
      <c r="R163" s="195">
        <f t="shared" si="69"/>
        <v>1100</v>
      </c>
      <c r="S163" s="28">
        <f t="shared" si="70"/>
        <v>1100</v>
      </c>
      <c r="T163" s="28">
        <f t="shared" si="71"/>
        <v>1100</v>
      </c>
      <c r="U163" s="28">
        <f t="shared" si="71"/>
        <v>1100</v>
      </c>
      <c r="V163" s="28">
        <f t="shared" si="72"/>
        <v>0</v>
      </c>
      <c r="W163" s="157">
        <f t="shared" si="97"/>
        <v>1</v>
      </c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</row>
    <row r="164" spans="1:196" s="239" customFormat="1" ht="26.25" hidden="1" customHeight="1" x14ac:dyDescent="0.3">
      <c r="A164" s="240"/>
      <c r="B164" s="241"/>
      <c r="C164" s="241"/>
      <c r="D164" s="241"/>
      <c r="E164" s="326" t="s">
        <v>345</v>
      </c>
      <c r="F164" s="146">
        <v>587</v>
      </c>
      <c r="G164" s="38">
        <v>587</v>
      </c>
      <c r="H164" s="242">
        <v>587</v>
      </c>
      <c r="I164" s="233">
        <f t="shared" si="165"/>
        <v>9.4766943546508386E-4</v>
      </c>
      <c r="J164" s="15">
        <f t="shared" si="136"/>
        <v>0</v>
      </c>
      <c r="K164" s="157">
        <f t="shared" si="145"/>
        <v>1</v>
      </c>
      <c r="L164" s="242">
        <v>2208.4</v>
      </c>
      <c r="M164" s="38">
        <v>2208.4</v>
      </c>
      <c r="N164" s="38">
        <v>2208.4</v>
      </c>
      <c r="O164" s="38"/>
      <c r="P164" s="14">
        <f t="shared" si="132"/>
        <v>-2208.4</v>
      </c>
      <c r="Q164" s="147">
        <f t="shared" ref="Q164:Q166" si="175">IFERROR(100%*(O164/N164),"")</f>
        <v>0</v>
      </c>
      <c r="R164" s="236">
        <f t="shared" ref="R164" si="176">SUM(F164,L164)</f>
        <v>2795.4</v>
      </c>
      <c r="S164" s="234">
        <f t="shared" ref="S164" si="177">SUM(F164,M164)</f>
        <v>2795.4</v>
      </c>
      <c r="T164" s="234">
        <f t="shared" ref="T164" si="178">SUM(G164,N164)</f>
        <v>2795.4</v>
      </c>
      <c r="U164" s="234">
        <f t="shared" ref="U164" si="179">SUM(H164,O164)</f>
        <v>587</v>
      </c>
      <c r="V164" s="234">
        <f t="shared" ref="V164" si="180">U164-T164</f>
        <v>-2208.4</v>
      </c>
      <c r="W164" s="235">
        <f t="shared" ref="W164" si="181">IFERROR(100%*(U164/T164),"")</f>
        <v>0.20998783716105029</v>
      </c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  <c r="CV164" s="238"/>
      <c r="CW164" s="238"/>
      <c r="CX164" s="238"/>
      <c r="CY164" s="238"/>
      <c r="CZ164" s="238"/>
      <c r="DA164" s="238"/>
      <c r="DB164" s="238"/>
      <c r="DC164" s="238"/>
      <c r="DD164" s="238"/>
      <c r="DE164" s="238"/>
      <c r="DF164" s="238"/>
      <c r="DG164" s="238"/>
      <c r="DH164" s="238"/>
      <c r="DI164" s="238"/>
      <c r="DJ164" s="238"/>
      <c r="DK164" s="238"/>
      <c r="DL164" s="238"/>
      <c r="DM164" s="238"/>
      <c r="DN164" s="238"/>
      <c r="DO164" s="238"/>
      <c r="DP164" s="238"/>
      <c r="DQ164" s="238"/>
      <c r="DR164" s="238"/>
      <c r="DS164" s="238"/>
      <c r="DT164" s="238"/>
      <c r="DU164" s="238"/>
      <c r="DV164" s="238"/>
      <c r="DW164" s="238"/>
      <c r="DX164" s="238"/>
      <c r="DY164" s="238"/>
      <c r="DZ164" s="238"/>
      <c r="EA164" s="238"/>
      <c r="EB164" s="238"/>
      <c r="EC164" s="238"/>
      <c r="ED164" s="238"/>
      <c r="EE164" s="238"/>
      <c r="EF164" s="238"/>
      <c r="EG164" s="238"/>
      <c r="EH164" s="238"/>
      <c r="EI164" s="238"/>
      <c r="EJ164" s="238"/>
      <c r="EK164" s="238"/>
      <c r="EL164" s="238"/>
      <c r="EM164" s="238"/>
      <c r="EN164" s="238"/>
      <c r="EO164" s="238"/>
      <c r="EP164" s="238"/>
      <c r="EQ164" s="238"/>
      <c r="ER164" s="238"/>
      <c r="ES164" s="238"/>
      <c r="ET164" s="238"/>
      <c r="EU164" s="238"/>
      <c r="EV164" s="238"/>
      <c r="EW164" s="238"/>
      <c r="EX164" s="238"/>
      <c r="EY164" s="238"/>
      <c r="EZ164" s="238"/>
      <c r="FA164" s="238"/>
      <c r="FB164" s="238"/>
      <c r="FC164" s="238"/>
      <c r="FD164" s="238"/>
      <c r="FE164" s="238"/>
      <c r="FF164" s="238"/>
      <c r="FG164" s="238"/>
      <c r="FH164" s="238"/>
      <c r="FI164" s="238"/>
      <c r="FJ164" s="238"/>
      <c r="FK164" s="238"/>
      <c r="FL164" s="238"/>
      <c r="FM164" s="238"/>
      <c r="FN164" s="238"/>
      <c r="FO164" s="238"/>
      <c r="FP164" s="238"/>
      <c r="FQ164" s="238"/>
      <c r="FR164" s="238"/>
      <c r="FS164" s="238"/>
      <c r="FT164" s="238"/>
      <c r="FU164" s="238"/>
      <c r="FV164" s="238"/>
      <c r="FW164" s="238"/>
      <c r="FX164" s="238"/>
      <c r="FY164" s="238"/>
      <c r="FZ164" s="238"/>
      <c r="GA164" s="238"/>
      <c r="GB164" s="238"/>
      <c r="GC164" s="238"/>
      <c r="GD164" s="238"/>
      <c r="GE164" s="238"/>
      <c r="GF164" s="238"/>
      <c r="GG164" s="238"/>
      <c r="GH164" s="238"/>
      <c r="GI164" s="238"/>
      <c r="GJ164" s="238"/>
      <c r="GK164" s="238"/>
      <c r="GL164" s="238"/>
      <c r="GM164" s="238"/>
      <c r="GN164" s="238"/>
    </row>
    <row r="165" spans="1:196" s="78" customFormat="1" ht="69" customHeight="1" x14ac:dyDescent="0.3">
      <c r="A165" s="152"/>
      <c r="B165" s="50"/>
      <c r="C165" s="50"/>
      <c r="D165" s="50"/>
      <c r="E165" s="324" t="s">
        <v>344</v>
      </c>
      <c r="F165" s="31">
        <v>589.6</v>
      </c>
      <c r="G165" s="32">
        <v>589.6</v>
      </c>
      <c r="H165" s="32">
        <v>589.6</v>
      </c>
      <c r="I165" s="41">
        <f t="shared" si="165"/>
        <v>9.5186694914857484E-4</v>
      </c>
      <c r="J165" s="15">
        <f t="shared" si="136"/>
        <v>0</v>
      </c>
      <c r="K165" s="157">
        <f t="shared" si="145"/>
        <v>1</v>
      </c>
      <c r="L165" s="177">
        <v>140.4</v>
      </c>
      <c r="M165" s="28">
        <v>140.4</v>
      </c>
      <c r="N165" s="28">
        <v>140.4</v>
      </c>
      <c r="O165" s="32">
        <v>140.4</v>
      </c>
      <c r="P165" s="14">
        <f t="shared" si="132"/>
        <v>0</v>
      </c>
      <c r="Q165" s="147">
        <f t="shared" si="175"/>
        <v>1</v>
      </c>
      <c r="R165" s="27">
        <f t="shared" ref="R165:R169" si="182">SUM(F165,L165)</f>
        <v>730</v>
      </c>
      <c r="S165" s="28">
        <f t="shared" si="70"/>
        <v>730</v>
      </c>
      <c r="T165" s="28">
        <f t="shared" si="70"/>
        <v>730</v>
      </c>
      <c r="U165" s="28">
        <f t="shared" si="70"/>
        <v>730</v>
      </c>
      <c r="V165" s="145">
        <f t="shared" ref="V165:V169" si="183">U165-T165</f>
        <v>0</v>
      </c>
      <c r="W165" s="157">
        <f t="shared" si="97"/>
        <v>1</v>
      </c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</row>
    <row r="166" spans="1:196" s="78" customFormat="1" ht="119.25" hidden="1" customHeight="1" x14ac:dyDescent="0.3">
      <c r="A166" s="152"/>
      <c r="B166" s="50"/>
      <c r="C166" s="50"/>
      <c r="D166" s="50"/>
      <c r="E166" s="324" t="s">
        <v>365</v>
      </c>
      <c r="F166" s="31"/>
      <c r="G166" s="320"/>
      <c r="H166" s="32"/>
      <c r="I166" s="41">
        <f t="shared" si="165"/>
        <v>0</v>
      </c>
      <c r="J166" s="15">
        <f t="shared" si="136"/>
        <v>0</v>
      </c>
      <c r="K166" s="157" t="str">
        <f t="shared" si="145"/>
        <v/>
      </c>
      <c r="L166" s="177"/>
      <c r="M166" s="28"/>
      <c r="N166" s="28"/>
      <c r="O166" s="32"/>
      <c r="P166" s="14">
        <f t="shared" si="132"/>
        <v>0</v>
      </c>
      <c r="Q166" s="147" t="str">
        <f t="shared" si="175"/>
        <v/>
      </c>
      <c r="R166" s="27">
        <f t="shared" si="182"/>
        <v>0</v>
      </c>
      <c r="S166" s="28">
        <f>SUM(F166,M166)</f>
        <v>0</v>
      </c>
      <c r="T166" s="28">
        <f t="shared" si="70"/>
        <v>0</v>
      </c>
      <c r="U166" s="28">
        <f t="shared" si="70"/>
        <v>0</v>
      </c>
      <c r="V166" s="145">
        <f t="shared" si="183"/>
        <v>0</v>
      </c>
      <c r="W166" s="157" t="str">
        <f t="shared" si="97"/>
        <v/>
      </c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</row>
    <row r="167" spans="1:196" s="239" customFormat="1" ht="70.5" customHeight="1" x14ac:dyDescent="0.3">
      <c r="A167" s="240"/>
      <c r="B167" s="241"/>
      <c r="C167" s="241"/>
      <c r="D167" s="241"/>
      <c r="E167" s="326" t="s">
        <v>364</v>
      </c>
      <c r="F167" s="146">
        <v>1718</v>
      </c>
      <c r="G167" s="38">
        <v>1718</v>
      </c>
      <c r="H167" s="242">
        <v>1717.9</v>
      </c>
      <c r="I167" s="233">
        <f>H167/$H$6</f>
        <v>2.7734264449496893E-3</v>
      </c>
      <c r="J167" s="28">
        <f t="shared" si="136"/>
        <v>-9.9999999999909051E-2</v>
      </c>
      <c r="K167" s="157">
        <f>IFERROR(100%*(H167/G167),"")</f>
        <v>0.99994179278230511</v>
      </c>
      <c r="L167" s="242">
        <v>4073.6</v>
      </c>
      <c r="M167" s="38">
        <v>4073.6</v>
      </c>
      <c r="N167" s="38">
        <v>4073.6</v>
      </c>
      <c r="O167" s="38">
        <v>4073.6</v>
      </c>
      <c r="P167" s="14">
        <f t="shared" si="132"/>
        <v>0</v>
      </c>
      <c r="Q167" s="147">
        <f>IFERROR(100%*(O167/N167),"")</f>
        <v>1</v>
      </c>
      <c r="R167" s="236">
        <f>SUM(F167,L167)</f>
        <v>5791.6</v>
      </c>
      <c r="S167" s="234">
        <f>SUM(F167,M167)</f>
        <v>5791.6</v>
      </c>
      <c r="T167" s="234">
        <f>SUM(G167,N167)</f>
        <v>5791.6</v>
      </c>
      <c r="U167" s="234">
        <f>SUM(H167,O167)</f>
        <v>5791.5</v>
      </c>
      <c r="V167" s="234">
        <f>U167-T167</f>
        <v>-0.1000000000003638</v>
      </c>
      <c r="W167" s="235">
        <f>IFERROR(100%*(U167/T167),"")</f>
        <v>0.99998273361419976</v>
      </c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  <c r="CV167" s="238"/>
      <c r="CW167" s="238"/>
      <c r="CX167" s="238"/>
      <c r="CY167" s="238"/>
      <c r="CZ167" s="238"/>
      <c r="DA167" s="238"/>
      <c r="DB167" s="238"/>
      <c r="DC167" s="238"/>
      <c r="DD167" s="238"/>
      <c r="DE167" s="238"/>
      <c r="DF167" s="238"/>
      <c r="DG167" s="238"/>
      <c r="DH167" s="238"/>
      <c r="DI167" s="238"/>
      <c r="DJ167" s="238"/>
      <c r="DK167" s="238"/>
      <c r="DL167" s="238"/>
      <c r="DM167" s="238"/>
      <c r="DN167" s="238"/>
      <c r="DO167" s="238"/>
      <c r="DP167" s="238"/>
      <c r="DQ167" s="238"/>
      <c r="DR167" s="238"/>
      <c r="DS167" s="238"/>
      <c r="DT167" s="238"/>
      <c r="DU167" s="238"/>
      <c r="DV167" s="238"/>
      <c r="DW167" s="238"/>
      <c r="DX167" s="238"/>
      <c r="DY167" s="238"/>
      <c r="DZ167" s="238"/>
      <c r="EA167" s="238"/>
      <c r="EB167" s="238"/>
      <c r="EC167" s="238"/>
      <c r="ED167" s="238"/>
      <c r="EE167" s="238"/>
      <c r="EF167" s="238"/>
      <c r="EG167" s="238"/>
      <c r="EH167" s="238"/>
      <c r="EI167" s="238"/>
      <c r="EJ167" s="238"/>
      <c r="EK167" s="238"/>
      <c r="EL167" s="238"/>
      <c r="EM167" s="238"/>
      <c r="EN167" s="238"/>
      <c r="EO167" s="238"/>
      <c r="EP167" s="238"/>
      <c r="EQ167" s="238"/>
      <c r="ER167" s="238"/>
      <c r="ES167" s="238"/>
      <c r="ET167" s="238"/>
      <c r="EU167" s="238"/>
      <c r="EV167" s="238"/>
      <c r="EW167" s="238"/>
      <c r="EX167" s="238"/>
      <c r="EY167" s="238"/>
      <c r="EZ167" s="238"/>
      <c r="FA167" s="238"/>
      <c r="FB167" s="238"/>
      <c r="FC167" s="238"/>
      <c r="FD167" s="238"/>
      <c r="FE167" s="238"/>
      <c r="FF167" s="238"/>
      <c r="FG167" s="238"/>
      <c r="FH167" s="238"/>
      <c r="FI167" s="238"/>
      <c r="FJ167" s="238"/>
      <c r="FK167" s="238"/>
      <c r="FL167" s="238"/>
      <c r="FM167" s="238"/>
      <c r="FN167" s="238"/>
      <c r="FO167" s="238"/>
      <c r="FP167" s="238"/>
      <c r="FQ167" s="238"/>
      <c r="FR167" s="238"/>
      <c r="FS167" s="238"/>
      <c r="FT167" s="238"/>
      <c r="FU167" s="238"/>
      <c r="FV167" s="238"/>
      <c r="FW167" s="238"/>
      <c r="FX167" s="238"/>
      <c r="FY167" s="238"/>
      <c r="FZ167" s="238"/>
      <c r="GA167" s="238"/>
      <c r="GB167" s="238"/>
      <c r="GC167" s="238"/>
      <c r="GD167" s="238"/>
      <c r="GE167" s="238"/>
      <c r="GF167" s="238"/>
      <c r="GG167" s="238"/>
      <c r="GH167" s="238"/>
      <c r="GI167" s="238"/>
      <c r="GJ167" s="238"/>
      <c r="GK167" s="238"/>
      <c r="GL167" s="238"/>
      <c r="GM167" s="238"/>
      <c r="GN167" s="238"/>
    </row>
    <row r="168" spans="1:196" s="78" customFormat="1" ht="66" customHeight="1" x14ac:dyDescent="0.3">
      <c r="A168" s="152"/>
      <c r="B168" s="50"/>
      <c r="C168" s="50"/>
      <c r="D168" s="50"/>
      <c r="E168" s="324" t="s">
        <v>366</v>
      </c>
      <c r="F168" s="319"/>
      <c r="G168" s="305"/>
      <c r="H168" s="32"/>
      <c r="I168" s="41"/>
      <c r="J168" s="15">
        <f t="shared" si="136"/>
        <v>0</v>
      </c>
      <c r="K168" s="157"/>
      <c r="L168" s="145">
        <v>1452.8</v>
      </c>
      <c r="M168" s="313">
        <v>1452.8</v>
      </c>
      <c r="N168" s="313">
        <v>1452.8</v>
      </c>
      <c r="O168" s="320">
        <v>1452.8</v>
      </c>
      <c r="P168" s="14">
        <f t="shared" si="132"/>
        <v>0</v>
      </c>
      <c r="Q168" s="147">
        <f t="shared" ref="Q168:Q169" si="184">IFERROR(100%*(O168/N168),"")</f>
        <v>1</v>
      </c>
      <c r="R168" s="27">
        <f t="shared" si="182"/>
        <v>1452.8</v>
      </c>
      <c r="S168" s="28">
        <f t="shared" ref="S168:S169" si="185">SUM(F168,M168)</f>
        <v>1452.8</v>
      </c>
      <c r="T168" s="28">
        <f t="shared" si="70"/>
        <v>1452.8</v>
      </c>
      <c r="U168" s="28">
        <f t="shared" si="70"/>
        <v>1452.8</v>
      </c>
      <c r="V168" s="145">
        <f t="shared" si="183"/>
        <v>0</v>
      </c>
      <c r="W168" s="157">
        <f t="shared" si="97"/>
        <v>1</v>
      </c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</row>
    <row r="169" spans="1:196" s="78" customFormat="1" ht="68.25" customHeight="1" x14ac:dyDescent="0.3">
      <c r="A169" s="152"/>
      <c r="B169" s="50"/>
      <c r="C169" s="50"/>
      <c r="D169" s="50"/>
      <c r="E169" s="324" t="s">
        <v>367</v>
      </c>
      <c r="F169" s="319"/>
      <c r="G169" s="305"/>
      <c r="H169" s="32"/>
      <c r="I169" s="41"/>
      <c r="J169" s="15">
        <f t="shared" si="136"/>
        <v>0</v>
      </c>
      <c r="K169" s="157"/>
      <c r="L169" s="145">
        <v>1000</v>
      </c>
      <c r="M169" s="313">
        <v>1000</v>
      </c>
      <c r="N169" s="313">
        <v>1000</v>
      </c>
      <c r="O169" s="320">
        <v>1000</v>
      </c>
      <c r="P169" s="14">
        <f t="shared" si="132"/>
        <v>0</v>
      </c>
      <c r="Q169" s="147">
        <f t="shared" si="184"/>
        <v>1</v>
      </c>
      <c r="R169" s="27">
        <f t="shared" si="182"/>
        <v>1000</v>
      </c>
      <c r="S169" s="28">
        <f t="shared" si="185"/>
        <v>1000</v>
      </c>
      <c r="T169" s="28">
        <f t="shared" si="70"/>
        <v>1000</v>
      </c>
      <c r="U169" s="28">
        <f t="shared" si="70"/>
        <v>1000</v>
      </c>
      <c r="V169" s="145">
        <f t="shared" si="183"/>
        <v>0</v>
      </c>
      <c r="W169" s="157">
        <f t="shared" si="97"/>
        <v>1</v>
      </c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</row>
    <row r="170" spans="1:196" s="78" customFormat="1" ht="60.75" customHeight="1" x14ac:dyDescent="0.3">
      <c r="A170" s="152"/>
      <c r="B170" s="50"/>
      <c r="C170" s="50"/>
      <c r="D170" s="50"/>
      <c r="E170" s="327" t="s">
        <v>342</v>
      </c>
      <c r="F170" s="31">
        <v>496</v>
      </c>
      <c r="G170" s="32">
        <v>496</v>
      </c>
      <c r="H170" s="32">
        <v>496</v>
      </c>
      <c r="I170" s="41">
        <f>H170/$H$6</f>
        <v>8.0075645654289877E-4</v>
      </c>
      <c r="J170" s="15">
        <f t="shared" si="136"/>
        <v>0</v>
      </c>
      <c r="K170" s="157">
        <f>IFERROR(100%*(H170/G170),"")</f>
        <v>1</v>
      </c>
      <c r="L170" s="177">
        <v>99</v>
      </c>
      <c r="M170" s="28">
        <v>99</v>
      </c>
      <c r="N170" s="28">
        <v>99</v>
      </c>
      <c r="O170" s="32">
        <v>99</v>
      </c>
      <c r="P170" s="14">
        <f t="shared" si="132"/>
        <v>0</v>
      </c>
      <c r="Q170" s="147">
        <f>IFERROR(100%*(O170/N170),"")</f>
        <v>1</v>
      </c>
      <c r="R170" s="195">
        <f>SUM(F170,L170)</f>
        <v>595</v>
      </c>
      <c r="S170" s="28">
        <f>SUM(F170,M170)</f>
        <v>595</v>
      </c>
      <c r="T170" s="28">
        <f>SUM(G170,N170)</f>
        <v>595</v>
      </c>
      <c r="U170" s="28">
        <f>SUM(H170,O170)</f>
        <v>595</v>
      </c>
      <c r="V170" s="28">
        <f>U170-T170</f>
        <v>0</v>
      </c>
      <c r="W170" s="157">
        <f>IFERROR(100%*(U170/T170),"")</f>
        <v>1</v>
      </c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</row>
    <row r="171" spans="1:196" s="1" customFormat="1" ht="38.25" customHeight="1" x14ac:dyDescent="0.3">
      <c r="A171" s="339" t="s">
        <v>5</v>
      </c>
      <c r="B171" s="340"/>
      <c r="C171" s="340"/>
      <c r="D171" s="340"/>
      <c r="E171" s="341"/>
      <c r="F171" s="187">
        <f>SUM(F49,F9,F36,F69,F74,F80,F81,F82,F83,F84,F97,F134,F145:F146,F160)</f>
        <v>964000.39999999991</v>
      </c>
      <c r="G171" s="142">
        <f>SUM(G49,G9,G36,G69,G74,G80,G81,G82,G83,G84,G97,G134,G145:G146,G160)</f>
        <v>694824.79999999993</v>
      </c>
      <c r="H171" s="14">
        <f>SUM(H49,H9,H36,H69,H74,H80,H81,H82,H83,H84,H97,H134,H145:H146,H160)</f>
        <v>619414.29999999993</v>
      </c>
      <c r="I171" s="24">
        <f t="shared" si="165"/>
        <v>1</v>
      </c>
      <c r="J171" s="14">
        <f>SUM(J49,J9,J36,J69,J74,J80,J81,J82,J83,J84,J97,J134,J145:J146,J160)</f>
        <v>-75410.499999999942</v>
      </c>
      <c r="K171" s="153">
        <f t="shared" si="145"/>
        <v>0.89146832410126986</v>
      </c>
      <c r="L171" s="21">
        <f>SUM(L49,L9,L36,L69,L74,L80,L81,L82,L83,L84,L97,L134,L145:L146,L160)</f>
        <v>95834.199999999983</v>
      </c>
      <c r="M171" s="143">
        <f>SUM(M49,M9,M36,M69,M74,M80,M81,M82,M83,M84,M97,M134,M145:M146,M160)</f>
        <v>162363</v>
      </c>
      <c r="N171" s="14">
        <f>SUM(N49,N9,N36,N69,N74,N80,N81,N82,N83,N84,N97,N134,N145:N146,N160)</f>
        <v>155327.19999999998</v>
      </c>
      <c r="O171" s="143">
        <f>SUM(O49,O9,O36,O69,O74,O80,O81,O82,O83,O84,O97,O134,O145:O146,O160)</f>
        <v>100952.19999999998</v>
      </c>
      <c r="P171" s="14">
        <f t="shared" si="132"/>
        <v>-54375</v>
      </c>
      <c r="Q171" s="189">
        <f t="shared" si="140"/>
        <v>0.64993252952477087</v>
      </c>
      <c r="R171" s="187">
        <f>SUM(R49,R9,R36,R69,R74,R80,R81,R82,R83,R84,R97,R134,R145:R146,R160)</f>
        <v>1059834.5999999999</v>
      </c>
      <c r="S171" s="143">
        <f>SUM(S49,S9,S36,S69,S74,S80,S81,S82,S83,S84,S97,S134,S145:S146,S160)</f>
        <v>1126363.4000000001</v>
      </c>
      <c r="T171" s="143">
        <f>SUM(T49,T9,T36,T69,T74,T80,T81,T82,T83,T84,T97,T134,T145:T146,T160)</f>
        <v>850152</v>
      </c>
      <c r="U171" s="14">
        <f>SUM(U49,U9,U36,U69,U74,U80,U81,U82,U83,U84,U97,U134,U145:U146,U160)</f>
        <v>720366.50000000012</v>
      </c>
      <c r="V171" s="142">
        <f>SUM(V49,V9,V36,V69,V74,V80,V81,V82,V83,V84,V97,V134,V145:V146,V160)</f>
        <v>-129785.49999999993</v>
      </c>
      <c r="W171" s="153">
        <f t="shared" si="97"/>
        <v>0.84733847594312561</v>
      </c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</row>
    <row r="172" spans="1:196" s="95" customFormat="1" ht="1.5" hidden="1" customHeight="1" x14ac:dyDescent="0.25">
      <c r="A172" s="152">
        <v>15</v>
      </c>
      <c r="B172" s="91">
        <v>250909</v>
      </c>
      <c r="C172" s="91">
        <v>8821</v>
      </c>
      <c r="D172" s="91">
        <v>1060</v>
      </c>
      <c r="E172" s="174" t="s">
        <v>280</v>
      </c>
      <c r="F172" s="29"/>
      <c r="G172" s="36"/>
      <c r="H172" s="36"/>
      <c r="I172" s="24">
        <f t="shared" si="165"/>
        <v>0</v>
      </c>
      <c r="J172" s="15">
        <f t="shared" si="136"/>
        <v>0</v>
      </c>
      <c r="K172" s="153" t="str">
        <f t="shared" si="145"/>
        <v/>
      </c>
      <c r="L172" s="176"/>
      <c r="M172" s="15"/>
      <c r="N172" s="15"/>
      <c r="O172" s="30"/>
      <c r="P172" s="14">
        <f t="shared" si="132"/>
        <v>0</v>
      </c>
      <c r="Q172" s="189" t="str">
        <f t="shared" si="140"/>
        <v/>
      </c>
      <c r="R172" s="194">
        <f>SUM(F172,L172)</f>
        <v>0</v>
      </c>
      <c r="S172" s="15">
        <f t="shared" si="70"/>
        <v>0</v>
      </c>
      <c r="T172" s="15">
        <f t="shared" ref="T172" si="186">SUM(G172,N172)</f>
        <v>0</v>
      </c>
      <c r="U172" s="15">
        <f t="shared" ref="U172" si="187">SUM(H172,O172)</f>
        <v>0</v>
      </c>
      <c r="V172" s="15">
        <f>U172-T172</f>
        <v>0</v>
      </c>
      <c r="W172" s="153" t="str">
        <f t="shared" si="97"/>
        <v/>
      </c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4"/>
      <c r="GF172" s="94"/>
      <c r="GG172" s="94"/>
      <c r="GH172" s="94"/>
      <c r="GI172" s="94"/>
      <c r="GJ172" s="94"/>
      <c r="GK172" s="94"/>
      <c r="GL172" s="94"/>
      <c r="GM172" s="94"/>
      <c r="GN172" s="94"/>
    </row>
    <row r="173" spans="1:196" s="95" customFormat="1" ht="60" customHeight="1" x14ac:dyDescent="0.3">
      <c r="A173" s="152">
        <v>16</v>
      </c>
      <c r="B173" s="91">
        <v>250909</v>
      </c>
      <c r="C173" s="91">
        <v>8822</v>
      </c>
      <c r="D173" s="91">
        <v>1060</v>
      </c>
      <c r="E173" s="302" t="s">
        <v>327</v>
      </c>
      <c r="F173" s="35"/>
      <c r="G173" s="36"/>
      <c r="H173" s="36"/>
      <c r="I173" s="24">
        <f t="shared" si="165"/>
        <v>0</v>
      </c>
      <c r="J173" s="15">
        <f t="shared" si="136"/>
        <v>0</v>
      </c>
      <c r="K173" s="153" t="str">
        <f t="shared" si="145"/>
        <v/>
      </c>
      <c r="L173" s="176"/>
      <c r="M173" s="15"/>
      <c r="N173" s="15"/>
      <c r="O173" s="30">
        <v>-52.4</v>
      </c>
      <c r="P173" s="15">
        <f t="shared" si="132"/>
        <v>-52.4</v>
      </c>
      <c r="Q173" s="189" t="str">
        <f t="shared" si="140"/>
        <v/>
      </c>
      <c r="R173" s="194">
        <f>SUM(F173,L173)</f>
        <v>0</v>
      </c>
      <c r="S173" s="15" t="s">
        <v>181</v>
      </c>
      <c r="T173" s="15">
        <f t="shared" ref="T173:U174" si="188">SUM(G173,N173)</f>
        <v>0</v>
      </c>
      <c r="U173" s="15">
        <f t="shared" si="188"/>
        <v>-52.4</v>
      </c>
      <c r="V173" s="15">
        <f>U173-T173</f>
        <v>-52.4</v>
      </c>
      <c r="W173" s="153" t="str">
        <f t="shared" si="97"/>
        <v/>
      </c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4"/>
      <c r="GF173" s="94"/>
      <c r="GG173" s="94"/>
      <c r="GH173" s="94"/>
      <c r="GI173" s="94"/>
      <c r="GJ173" s="94"/>
      <c r="GK173" s="94"/>
      <c r="GL173" s="94"/>
      <c r="GM173" s="94"/>
      <c r="GN173" s="94"/>
    </row>
    <row r="174" spans="1:196" s="99" customFormat="1" ht="40.5" customHeight="1" x14ac:dyDescent="0.3">
      <c r="A174" s="164"/>
      <c r="B174" s="165"/>
      <c r="C174" s="165"/>
      <c r="D174" s="165"/>
      <c r="E174" s="311" t="s">
        <v>33</v>
      </c>
      <c r="F174" s="223">
        <f>SUM(F171:F173)</f>
        <v>964000.39999999991</v>
      </c>
      <c r="G174" s="166">
        <f>SUM(G171:G173)</f>
        <v>694824.79999999993</v>
      </c>
      <c r="H174" s="166">
        <f>SUM(H171:H173)</f>
        <v>619414.29999999993</v>
      </c>
      <c r="I174" s="167">
        <f t="shared" si="165"/>
        <v>1</v>
      </c>
      <c r="J174" s="168">
        <f t="shared" si="136"/>
        <v>-75410.5</v>
      </c>
      <c r="K174" s="169">
        <f t="shared" si="145"/>
        <v>0.89146832410126986</v>
      </c>
      <c r="L174" s="224">
        <f>SUM(L171:L173)</f>
        <v>95834.199999999983</v>
      </c>
      <c r="M174" s="166">
        <f>SUM(M171:M173)</f>
        <v>162363</v>
      </c>
      <c r="N174" s="321">
        <f>SUM(N171:N173)</f>
        <v>155327.19999999998</v>
      </c>
      <c r="O174" s="166">
        <f>SUM(O171:O173)</f>
        <v>100899.79999999999</v>
      </c>
      <c r="P174" s="168">
        <f t="shared" si="132"/>
        <v>-54427.399999999994</v>
      </c>
      <c r="Q174" s="192">
        <f t="shared" si="140"/>
        <v>0.64959517714862558</v>
      </c>
      <c r="R174" s="225">
        <f>SUM(F174,L174)</f>
        <v>1059834.5999999999</v>
      </c>
      <c r="S174" s="168">
        <f>SUM(F174,M174)</f>
        <v>1126363.3999999999</v>
      </c>
      <c r="T174" s="168">
        <f>SUM(G174,N174)</f>
        <v>850151.99999999988</v>
      </c>
      <c r="U174" s="168">
        <f t="shared" si="188"/>
        <v>720314.09999999986</v>
      </c>
      <c r="V174" s="168">
        <f>U174-T174</f>
        <v>-129837.90000000002</v>
      </c>
      <c r="W174" s="169">
        <f t="shared" si="97"/>
        <v>0.84727683990627556</v>
      </c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97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</row>
    <row r="175" spans="1:196" ht="86.25" customHeight="1" x14ac:dyDescent="0.4">
      <c r="E175" s="337" t="s">
        <v>372</v>
      </c>
      <c r="F175" s="337"/>
      <c r="G175" s="101"/>
      <c r="H175" s="252"/>
      <c r="I175" s="102"/>
      <c r="J175" s="331">
        <f t="shared" si="136"/>
        <v>0</v>
      </c>
      <c r="K175" s="332"/>
      <c r="L175" s="101"/>
      <c r="M175" s="333" t="s">
        <v>373</v>
      </c>
      <c r="N175" s="253"/>
      <c r="O175" s="334"/>
      <c r="P175" s="335">
        <f t="shared" si="132"/>
        <v>0</v>
      </c>
      <c r="Q175" s="10"/>
      <c r="U175" s="10"/>
      <c r="V175" s="10"/>
      <c r="W175" s="10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196" ht="45" hidden="1" customHeight="1" x14ac:dyDescent="0.4">
      <c r="E176" s="252"/>
      <c r="F176" s="101"/>
      <c r="G176" s="253"/>
      <c r="H176" s="102"/>
      <c r="I176" s="102"/>
      <c r="J176" s="329">
        <f t="shared" si="136"/>
        <v>0</v>
      </c>
      <c r="K176" s="254">
        <f>SUM(H174/G174)*100</f>
        <v>89.14683241012699</v>
      </c>
      <c r="L176" s="255"/>
      <c r="M176" s="255"/>
      <c r="N176" s="255"/>
      <c r="O176" s="219"/>
      <c r="P176" s="330">
        <f t="shared" si="132"/>
        <v>0</v>
      </c>
      <c r="Q176" s="218">
        <f>SUM(O174/N174)*100</f>
        <v>64.959517714862557</v>
      </c>
      <c r="R176" s="105">
        <f>SUM(F174,L174)</f>
        <v>1059834.5999999999</v>
      </c>
      <c r="S176" s="105">
        <f>SUM(F174,M174)</f>
        <v>1126363.3999999999</v>
      </c>
      <c r="T176" s="105">
        <f>SUM(G174,N174)</f>
        <v>850151.99999999988</v>
      </c>
      <c r="U176" s="105">
        <f>SUM(H174,O174)</f>
        <v>720314.09999999986</v>
      </c>
      <c r="V176" s="105">
        <f>SUM(U174-T174)</f>
        <v>-129837.90000000002</v>
      </c>
      <c r="W176" s="218">
        <f>SUM(U174/T174)*100</f>
        <v>84.727683990627554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2:196" ht="26.25" hidden="1" x14ac:dyDescent="0.4">
      <c r="E177" s="252"/>
      <c r="F177" s="252"/>
      <c r="G177" s="252"/>
      <c r="H177" s="252"/>
      <c r="I177" s="252"/>
      <c r="J177" s="15">
        <f t="shared" si="136"/>
        <v>0</v>
      </c>
      <c r="K177" s="256"/>
      <c r="L177" s="257"/>
      <c r="M177" s="257"/>
      <c r="N177" s="257"/>
      <c r="O177" s="98"/>
      <c r="P177" s="14">
        <f t="shared" si="132"/>
        <v>0</v>
      </c>
      <c r="Q177" s="98"/>
      <c r="R177" s="98"/>
      <c r="S177" s="98"/>
      <c r="T177" s="98"/>
      <c r="U177" s="98"/>
      <c r="V177" s="98"/>
      <c r="W177" s="98"/>
    </row>
    <row r="178" spans="2:196" ht="26.25" hidden="1" x14ac:dyDescent="0.4">
      <c r="E178" s="252"/>
      <c r="F178" s="252"/>
      <c r="G178" s="252"/>
      <c r="H178" s="252"/>
      <c r="I178" s="252"/>
      <c r="J178" s="15">
        <f t="shared" si="136"/>
        <v>0</v>
      </c>
      <c r="K178" s="256"/>
      <c r="L178" s="257"/>
      <c r="M178" s="257"/>
      <c r="N178" s="257"/>
      <c r="O178" s="98"/>
      <c r="P178" s="14">
        <f t="shared" si="132"/>
        <v>0</v>
      </c>
      <c r="Q178" s="98"/>
      <c r="R178" s="98"/>
      <c r="S178" s="98"/>
      <c r="T178" s="98"/>
      <c r="U178" s="98"/>
      <c r="V178" s="98"/>
      <c r="W178" s="98"/>
    </row>
    <row r="179" spans="2:196" ht="37.9" hidden="1" customHeight="1" x14ac:dyDescent="0.4">
      <c r="E179" s="259" t="s">
        <v>218</v>
      </c>
      <c r="F179" s="258"/>
      <c r="G179" s="258"/>
      <c r="H179" s="258"/>
      <c r="I179" s="258"/>
      <c r="J179" s="15">
        <f t="shared" si="136"/>
        <v>0</v>
      </c>
      <c r="K179" s="258"/>
      <c r="L179" s="258"/>
      <c r="M179" s="258"/>
      <c r="N179" s="258"/>
      <c r="O179" s="107"/>
      <c r="P179" s="14">
        <f t="shared" si="132"/>
        <v>0</v>
      </c>
      <c r="Q179" s="107"/>
      <c r="R179" s="107"/>
      <c r="S179" s="107"/>
      <c r="T179" s="107"/>
      <c r="U179" s="107"/>
    </row>
    <row r="180" spans="2:196" ht="26.25" hidden="1" x14ac:dyDescent="0.4">
      <c r="E180" s="259" t="s">
        <v>318</v>
      </c>
      <c r="F180" s="252"/>
      <c r="G180" s="252"/>
      <c r="H180" s="252"/>
      <c r="I180" s="252"/>
      <c r="J180" s="15">
        <f t="shared" si="136"/>
        <v>0</v>
      </c>
      <c r="K180" s="260"/>
      <c r="L180" s="252"/>
      <c r="M180" s="252"/>
      <c r="N180" s="252"/>
      <c r="P180" s="14">
        <f t="shared" si="132"/>
        <v>0</v>
      </c>
    </row>
    <row r="181" spans="2:196" s="75" customFormat="1" ht="37.15" hidden="1" customHeight="1" x14ac:dyDescent="0.4">
      <c r="B181" s="110"/>
      <c r="C181" s="110"/>
      <c r="D181" s="111"/>
      <c r="E181" s="307" t="s">
        <v>353</v>
      </c>
      <c r="F181" s="11">
        <f>F18</f>
        <v>152205.9</v>
      </c>
      <c r="G181" s="11">
        <f>G18</f>
        <v>104935.6</v>
      </c>
      <c r="H181" s="11">
        <f>H18</f>
        <v>103702.2</v>
      </c>
      <c r="I181" s="11"/>
      <c r="J181" s="15">
        <f t="shared" si="136"/>
        <v>-1233.4000000000087</v>
      </c>
      <c r="K181" s="284">
        <f t="shared" ref="K181:K194" si="189">IFERROR(100%*(H181/G181),"")</f>
        <v>0.98824612428956415</v>
      </c>
      <c r="L181" s="261">
        <f>L18</f>
        <v>0</v>
      </c>
      <c r="M181" s="261">
        <f>M18</f>
        <v>0</v>
      </c>
      <c r="N181" s="261">
        <f>N18</f>
        <v>0</v>
      </c>
      <c r="O181" s="11">
        <f>O18</f>
        <v>0</v>
      </c>
      <c r="P181" s="14">
        <f t="shared" si="132"/>
        <v>0</v>
      </c>
      <c r="Q181" s="126" t="str">
        <f t="shared" ref="Q181:Q195" si="190">IFERROR(100%*(O181/N181),"")</f>
        <v/>
      </c>
      <c r="R181" s="21">
        <f t="shared" ref="R181:R182" si="191">SUM(F181,L181)</f>
        <v>152205.9</v>
      </c>
      <c r="S181" s="14">
        <f>SUM(G181,M181)</f>
        <v>104935.6</v>
      </c>
      <c r="T181" s="14">
        <f t="shared" ref="T181:T182" si="192">SUM(G181,N181)</f>
        <v>104935.6</v>
      </c>
      <c r="U181" s="14">
        <f t="shared" ref="U181:U182" si="193">SUM(H181,O181)</f>
        <v>103702.2</v>
      </c>
      <c r="V181" s="14">
        <f t="shared" ref="V181:V182" si="194">U181-T181</f>
        <v>-1233.4000000000087</v>
      </c>
      <c r="W181" s="163">
        <f t="shared" ref="W181:W182" si="195">IFERROR(100%*(U181/T181),"")</f>
        <v>0.98824612428956415</v>
      </c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</row>
    <row r="182" spans="2:196" s="75" customFormat="1" ht="41.25" hidden="1" customHeight="1" x14ac:dyDescent="0.3">
      <c r="B182" s="110"/>
      <c r="C182" s="110"/>
      <c r="D182" s="110"/>
      <c r="E182" s="308" t="s">
        <v>354</v>
      </c>
      <c r="F182" s="12">
        <f>F20</f>
        <v>0</v>
      </c>
      <c r="G182" s="12">
        <f>G20</f>
        <v>0</v>
      </c>
      <c r="H182" s="12">
        <f>H20</f>
        <v>0</v>
      </c>
      <c r="I182" s="12"/>
      <c r="J182" s="15">
        <f t="shared" si="136"/>
        <v>0</v>
      </c>
      <c r="K182" s="284" t="str">
        <f t="shared" si="189"/>
        <v/>
      </c>
      <c r="L182" s="262">
        <f>L20</f>
        <v>0</v>
      </c>
      <c r="M182" s="262">
        <f>M20</f>
        <v>0</v>
      </c>
      <c r="N182" s="262">
        <f>N20</f>
        <v>0</v>
      </c>
      <c r="O182" s="12">
        <f>O20</f>
        <v>0</v>
      </c>
      <c r="P182" s="14">
        <f t="shared" si="132"/>
        <v>0</v>
      </c>
      <c r="Q182" s="126" t="str">
        <f t="shared" si="190"/>
        <v/>
      </c>
      <c r="R182" s="21">
        <f t="shared" si="191"/>
        <v>0</v>
      </c>
      <c r="S182" s="14">
        <f>SUM(G182,M182)</f>
        <v>0</v>
      </c>
      <c r="T182" s="14">
        <f t="shared" si="192"/>
        <v>0</v>
      </c>
      <c r="U182" s="14">
        <f t="shared" si="193"/>
        <v>0</v>
      </c>
      <c r="V182" s="14">
        <f t="shared" si="194"/>
        <v>0</v>
      </c>
      <c r="W182" s="163" t="str">
        <f t="shared" si="195"/>
        <v/>
      </c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</row>
    <row r="183" spans="2:196" s="75" customFormat="1" ht="65.25" hidden="1" customHeight="1" x14ac:dyDescent="0.25">
      <c r="B183" s="110"/>
      <c r="C183" s="110"/>
      <c r="D183" s="112"/>
      <c r="E183" s="309" t="s">
        <v>247</v>
      </c>
      <c r="F183" s="12">
        <f>F29</f>
        <v>1743.6</v>
      </c>
      <c r="G183" s="12">
        <f>G29</f>
        <v>1203.0999999999999</v>
      </c>
      <c r="H183" s="12">
        <f>H29</f>
        <v>1190.9000000000001</v>
      </c>
      <c r="I183" s="12"/>
      <c r="J183" s="15">
        <f t="shared" si="136"/>
        <v>-12.199999999999818</v>
      </c>
      <c r="K183" s="284">
        <f t="shared" si="189"/>
        <v>0.98985952954866607</v>
      </c>
      <c r="L183" s="262">
        <f>L29</f>
        <v>0</v>
      </c>
      <c r="M183" s="262">
        <f>M29</f>
        <v>0</v>
      </c>
      <c r="N183" s="262">
        <f>N29</f>
        <v>0</v>
      </c>
      <c r="O183" s="12">
        <f>O29</f>
        <v>0</v>
      </c>
      <c r="P183" s="14">
        <f t="shared" si="132"/>
        <v>0</v>
      </c>
      <c r="Q183" s="126" t="str">
        <f t="shared" si="190"/>
        <v/>
      </c>
      <c r="R183" s="21">
        <f t="shared" ref="R183:R195" si="196">SUM(F183,L183)</f>
        <v>1743.6</v>
      </c>
      <c r="S183" s="14">
        <f t="shared" ref="S183:S195" si="197">SUM(G183,M183)</f>
        <v>1203.0999999999999</v>
      </c>
      <c r="T183" s="14">
        <f t="shared" ref="T183:T195" si="198">SUM(G183,N183)</f>
        <v>1203.0999999999999</v>
      </c>
      <c r="U183" s="14">
        <f t="shared" ref="U183:U195" si="199">SUM(H183,O183)</f>
        <v>1190.9000000000001</v>
      </c>
      <c r="V183" s="14">
        <f t="shared" ref="V183:V195" si="200">U183-T183</f>
        <v>-12.199999999999818</v>
      </c>
      <c r="W183" s="163">
        <f t="shared" ref="W183:W195" si="201">IFERROR(100%*(U183/T183),"")</f>
        <v>0.98985952954866607</v>
      </c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</row>
    <row r="184" spans="2:196" s="75" customFormat="1" ht="44.25" hidden="1" customHeight="1" x14ac:dyDescent="0.4">
      <c r="B184" s="110"/>
      <c r="C184" s="110"/>
      <c r="D184" s="110"/>
      <c r="E184" s="307" t="s">
        <v>355</v>
      </c>
      <c r="F184" s="12">
        <f t="shared" ref="F184:H185" si="202">F34</f>
        <v>592.4</v>
      </c>
      <c r="G184" s="12">
        <f t="shared" si="202"/>
        <v>395</v>
      </c>
      <c r="H184" s="12">
        <f t="shared" si="202"/>
        <v>280.5</v>
      </c>
      <c r="I184" s="11"/>
      <c r="J184" s="15">
        <f t="shared" si="136"/>
        <v>-114.5</v>
      </c>
      <c r="K184" s="284">
        <f t="shared" si="189"/>
        <v>0.71012658227848102</v>
      </c>
      <c r="L184" s="261">
        <f t="shared" ref="L184:O185" si="203">L34</f>
        <v>0</v>
      </c>
      <c r="M184" s="261">
        <f t="shared" si="203"/>
        <v>0</v>
      </c>
      <c r="N184" s="261">
        <f t="shared" si="203"/>
        <v>0</v>
      </c>
      <c r="O184" s="11">
        <f t="shared" si="203"/>
        <v>0</v>
      </c>
      <c r="P184" s="14">
        <f t="shared" si="132"/>
        <v>0</v>
      </c>
      <c r="Q184" s="126" t="str">
        <f t="shared" si="190"/>
        <v/>
      </c>
      <c r="R184" s="21">
        <f t="shared" si="196"/>
        <v>592.4</v>
      </c>
      <c r="S184" s="14">
        <f t="shared" si="197"/>
        <v>395</v>
      </c>
      <c r="T184" s="14">
        <f t="shared" si="198"/>
        <v>395</v>
      </c>
      <c r="U184" s="14">
        <f t="shared" si="199"/>
        <v>280.5</v>
      </c>
      <c r="V184" s="14">
        <f t="shared" si="200"/>
        <v>-114.5</v>
      </c>
      <c r="W184" s="163">
        <f t="shared" si="201"/>
        <v>0.71012658227848102</v>
      </c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</row>
    <row r="185" spans="2:196" s="75" customFormat="1" ht="83.25" hidden="1" customHeight="1" x14ac:dyDescent="0.4">
      <c r="B185" s="110"/>
      <c r="C185" s="110"/>
      <c r="D185" s="110"/>
      <c r="E185" s="307" t="s">
        <v>356</v>
      </c>
      <c r="F185" s="11">
        <f t="shared" si="202"/>
        <v>309.10000000000002</v>
      </c>
      <c r="G185" s="11">
        <f t="shared" si="202"/>
        <v>274.2</v>
      </c>
      <c r="H185" s="11">
        <f t="shared" si="202"/>
        <v>36</v>
      </c>
      <c r="I185" s="11"/>
      <c r="J185" s="15">
        <f t="shared" si="136"/>
        <v>-238.2</v>
      </c>
      <c r="K185" s="284">
        <f t="shared" si="189"/>
        <v>0.13129102844638951</v>
      </c>
      <c r="L185" s="261">
        <f t="shared" si="203"/>
        <v>0</v>
      </c>
      <c r="M185" s="261">
        <f t="shared" si="203"/>
        <v>0</v>
      </c>
      <c r="N185" s="261">
        <f t="shared" si="203"/>
        <v>0</v>
      </c>
      <c r="O185" s="11">
        <f t="shared" si="203"/>
        <v>0</v>
      </c>
      <c r="P185" s="14">
        <f t="shared" si="132"/>
        <v>0</v>
      </c>
      <c r="Q185" s="126" t="str">
        <f t="shared" si="190"/>
        <v/>
      </c>
      <c r="R185" s="21">
        <f t="shared" si="196"/>
        <v>309.10000000000002</v>
      </c>
      <c r="S185" s="14">
        <f t="shared" si="197"/>
        <v>274.2</v>
      </c>
      <c r="T185" s="14">
        <f t="shared" si="198"/>
        <v>274.2</v>
      </c>
      <c r="U185" s="14">
        <f t="shared" si="199"/>
        <v>36</v>
      </c>
      <c r="V185" s="15">
        <f t="shared" si="200"/>
        <v>-238.2</v>
      </c>
      <c r="W185" s="336">
        <f t="shared" si="201"/>
        <v>0.13129102844638951</v>
      </c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</row>
    <row r="186" spans="2:196" s="75" customFormat="1" ht="59.45" hidden="1" customHeight="1" x14ac:dyDescent="0.4">
      <c r="B186" s="110"/>
      <c r="C186" s="110"/>
      <c r="D186" s="110"/>
      <c r="E186" s="307" t="s">
        <v>259</v>
      </c>
      <c r="F186" s="11">
        <f>F33</f>
        <v>0</v>
      </c>
      <c r="G186" s="11">
        <f>G33</f>
        <v>0</v>
      </c>
      <c r="H186" s="11">
        <f>H33</f>
        <v>0</v>
      </c>
      <c r="I186" s="11"/>
      <c r="J186" s="15">
        <f t="shared" si="136"/>
        <v>0</v>
      </c>
      <c r="K186" s="284" t="str">
        <f t="shared" si="189"/>
        <v/>
      </c>
      <c r="L186" s="261">
        <f>L33</f>
        <v>0</v>
      </c>
      <c r="M186" s="261">
        <f>M33</f>
        <v>0</v>
      </c>
      <c r="N186" s="261">
        <f>N33</f>
        <v>0</v>
      </c>
      <c r="O186" s="11">
        <f>O33</f>
        <v>0</v>
      </c>
      <c r="P186" s="14">
        <f t="shared" si="132"/>
        <v>0</v>
      </c>
      <c r="Q186" s="126" t="str">
        <f t="shared" si="190"/>
        <v/>
      </c>
      <c r="R186" s="21">
        <f t="shared" ref="R186:R187" si="204">SUM(F186,L186)</f>
        <v>0</v>
      </c>
      <c r="S186" s="14">
        <f t="shared" ref="S186:S187" si="205">SUM(G186,M186)</f>
        <v>0</v>
      </c>
      <c r="T186" s="14">
        <f t="shared" ref="T186:T187" si="206">SUM(G186,N186)</f>
        <v>0</v>
      </c>
      <c r="U186" s="14">
        <f t="shared" ref="U186:U187" si="207">SUM(H186,O186)</f>
        <v>0</v>
      </c>
      <c r="V186" s="15">
        <f t="shared" ref="V186:V187" si="208">U186-T186</f>
        <v>0</v>
      </c>
      <c r="W186" s="336" t="str">
        <f t="shared" ref="W186:W187" si="209">IFERROR(100%*(U186/T186),"")</f>
        <v/>
      </c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</row>
    <row r="187" spans="2:196" s="75" customFormat="1" ht="22.5" hidden="1" customHeight="1" x14ac:dyDescent="0.3">
      <c r="B187" s="110"/>
      <c r="C187" s="110"/>
      <c r="D187" s="110"/>
      <c r="E187" s="310" t="s">
        <v>371</v>
      </c>
      <c r="F187" s="11">
        <f>F78</f>
        <v>98.1</v>
      </c>
      <c r="G187" s="11">
        <f>G78</f>
        <v>58.9</v>
      </c>
      <c r="H187" s="11">
        <f>H78</f>
        <v>29.4</v>
      </c>
      <c r="I187" s="11"/>
      <c r="J187" s="15">
        <f t="shared" si="136"/>
        <v>-29.5</v>
      </c>
      <c r="K187" s="284">
        <f t="shared" si="189"/>
        <v>0.49915110356536502</v>
      </c>
      <c r="L187" s="11">
        <f t="shared" ref="L187:O187" si="210">L78</f>
        <v>0</v>
      </c>
      <c r="M187" s="11">
        <f t="shared" si="210"/>
        <v>0</v>
      </c>
      <c r="N187" s="11">
        <f t="shared" si="210"/>
        <v>0</v>
      </c>
      <c r="O187" s="11">
        <f t="shared" si="210"/>
        <v>0</v>
      </c>
      <c r="P187" s="14">
        <f t="shared" si="132"/>
        <v>0</v>
      </c>
      <c r="Q187" s="126" t="str">
        <f t="shared" si="190"/>
        <v/>
      </c>
      <c r="R187" s="21">
        <f t="shared" si="204"/>
        <v>98.1</v>
      </c>
      <c r="S187" s="14">
        <f t="shared" si="205"/>
        <v>58.9</v>
      </c>
      <c r="T187" s="14">
        <f t="shared" si="206"/>
        <v>58.9</v>
      </c>
      <c r="U187" s="14">
        <f t="shared" si="207"/>
        <v>29.4</v>
      </c>
      <c r="V187" s="15">
        <f t="shared" si="208"/>
        <v>-29.5</v>
      </c>
      <c r="W187" s="336">
        <f t="shared" si="209"/>
        <v>0.49915110356536502</v>
      </c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</row>
    <row r="188" spans="2:196" s="75" customFormat="1" ht="18" hidden="1" customHeight="1" x14ac:dyDescent="0.3">
      <c r="B188" s="110"/>
      <c r="C188" s="110"/>
      <c r="D188" s="110"/>
      <c r="E188" s="310" t="s">
        <v>369</v>
      </c>
      <c r="F188" s="11">
        <f>F107</f>
        <v>0</v>
      </c>
      <c r="G188" s="11">
        <f>G108</f>
        <v>0</v>
      </c>
      <c r="H188" s="11">
        <f t="shared" ref="H188:O188" si="211">H108</f>
        <v>0</v>
      </c>
      <c r="I188" s="11">
        <f t="shared" si="211"/>
        <v>0</v>
      </c>
      <c r="J188" s="15">
        <f t="shared" si="136"/>
        <v>0</v>
      </c>
      <c r="K188" s="284" t="str">
        <f t="shared" si="189"/>
        <v/>
      </c>
      <c r="L188" s="11">
        <f t="shared" si="211"/>
        <v>1936</v>
      </c>
      <c r="M188" s="11">
        <f t="shared" si="211"/>
        <v>1936</v>
      </c>
      <c r="N188" s="11">
        <f t="shared" si="211"/>
        <v>1936</v>
      </c>
      <c r="O188" s="11">
        <f t="shared" si="211"/>
        <v>0</v>
      </c>
      <c r="P188" s="15">
        <f t="shared" si="132"/>
        <v>-1936</v>
      </c>
      <c r="Q188" s="126">
        <f t="shared" si="190"/>
        <v>0</v>
      </c>
      <c r="R188" s="21">
        <f t="shared" ref="R188" si="212">SUM(F188,L188)</f>
        <v>1936</v>
      </c>
      <c r="S188" s="14">
        <f t="shared" ref="S188" si="213">SUM(G188,M188)</f>
        <v>1936</v>
      </c>
      <c r="T188" s="14">
        <f t="shared" ref="T188" si="214">SUM(G188,N188)</f>
        <v>1936</v>
      </c>
      <c r="U188" s="14">
        <f t="shared" ref="U188" si="215">SUM(H188,O188)</f>
        <v>0</v>
      </c>
      <c r="V188" s="15">
        <f t="shared" ref="V188" si="216">U188-T188</f>
        <v>-1936</v>
      </c>
      <c r="W188" s="336">
        <f t="shared" ref="W188" si="217">IFERROR(100%*(U188/T188),"")</f>
        <v>0</v>
      </c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</row>
    <row r="189" spans="2:196" s="53" customFormat="1" ht="26.25" hidden="1" customHeight="1" x14ac:dyDescent="0.3">
      <c r="B189" s="113"/>
      <c r="C189" s="113"/>
      <c r="D189" s="113"/>
      <c r="E189" s="328" t="s">
        <v>368</v>
      </c>
      <c r="F189" s="11">
        <f>F28</f>
        <v>52</v>
      </c>
      <c r="G189" s="11">
        <f t="shared" ref="G189:O189" si="218">G28</f>
        <v>52</v>
      </c>
      <c r="H189" s="11">
        <f t="shared" si="218"/>
        <v>13.8</v>
      </c>
      <c r="I189" s="11">
        <f t="shared" si="218"/>
        <v>2.2279111089298393E-5</v>
      </c>
      <c r="J189" s="15">
        <f t="shared" si="136"/>
        <v>-38.200000000000003</v>
      </c>
      <c r="K189" s="284">
        <f t="shared" si="189"/>
        <v>0.26538461538461539</v>
      </c>
      <c r="L189" s="11">
        <f t="shared" si="218"/>
        <v>0</v>
      </c>
      <c r="M189" s="11">
        <f t="shared" si="218"/>
        <v>0</v>
      </c>
      <c r="N189" s="11">
        <f t="shared" si="218"/>
        <v>0</v>
      </c>
      <c r="O189" s="11">
        <f t="shared" si="218"/>
        <v>0</v>
      </c>
      <c r="P189" s="15">
        <f t="shared" si="132"/>
        <v>0</v>
      </c>
      <c r="Q189" s="126" t="str">
        <f t="shared" si="190"/>
        <v/>
      </c>
      <c r="R189" s="21">
        <f t="shared" si="196"/>
        <v>52</v>
      </c>
      <c r="S189" s="14">
        <f t="shared" si="197"/>
        <v>52</v>
      </c>
      <c r="T189" s="14">
        <f t="shared" si="198"/>
        <v>52</v>
      </c>
      <c r="U189" s="14">
        <f t="shared" si="199"/>
        <v>13.8</v>
      </c>
      <c r="V189" s="15">
        <f t="shared" si="200"/>
        <v>-38.200000000000003</v>
      </c>
      <c r="W189" s="336">
        <f t="shared" si="201"/>
        <v>0.26538461538461539</v>
      </c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</row>
    <row r="190" spans="2:196" s="207" customFormat="1" ht="32.25" hidden="1" customHeight="1" x14ac:dyDescent="0.4">
      <c r="B190" s="202"/>
      <c r="C190" s="202"/>
      <c r="D190" s="202"/>
      <c r="E190" s="263" t="s">
        <v>312</v>
      </c>
      <c r="F190" s="268">
        <f>SUM(F181:F189)</f>
        <v>155001.1</v>
      </c>
      <c r="G190" s="268">
        <f>SUM(G181:G189)</f>
        <v>106918.8</v>
      </c>
      <c r="H190" s="268">
        <f>SUM(H181:H189)</f>
        <v>105252.79999999999</v>
      </c>
      <c r="I190" s="268"/>
      <c r="J190" s="15">
        <f t="shared" si="136"/>
        <v>-1666.0000000000146</v>
      </c>
      <c r="K190" s="284">
        <f t="shared" si="189"/>
        <v>0.9844180817592415</v>
      </c>
      <c r="L190" s="268">
        <f>SUM(L181:L189)</f>
        <v>1936</v>
      </c>
      <c r="M190" s="268">
        <f>SUM(M181:M189)</f>
        <v>1936</v>
      </c>
      <c r="N190" s="268">
        <f>SUM(N181:N189)</f>
        <v>1936</v>
      </c>
      <c r="O190" s="203">
        <f>SUM(O181:O189)</f>
        <v>0</v>
      </c>
      <c r="P190" s="15">
        <f t="shared" si="132"/>
        <v>-1936</v>
      </c>
      <c r="Q190" s="126">
        <f t="shared" si="190"/>
        <v>0</v>
      </c>
      <c r="R190" s="187">
        <f t="shared" si="196"/>
        <v>156937.1</v>
      </c>
      <c r="S190" s="14">
        <f t="shared" ref="S190" si="219">SUM(F190,M190)</f>
        <v>156937.1</v>
      </c>
      <c r="T190" s="14">
        <f t="shared" si="198"/>
        <v>108854.8</v>
      </c>
      <c r="U190" s="14">
        <f>SUM(H190,O190)</f>
        <v>105252.79999999999</v>
      </c>
      <c r="V190" s="15">
        <f t="shared" si="200"/>
        <v>-3602.0000000000146</v>
      </c>
      <c r="W190" s="155">
        <f t="shared" si="201"/>
        <v>0.9669100489826814</v>
      </c>
      <c r="X190" s="204"/>
      <c r="Y190" s="204"/>
      <c r="Z190" s="204"/>
      <c r="AA190" s="204" t="s">
        <v>217</v>
      </c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  <c r="BK190" s="205"/>
      <c r="BL190" s="205"/>
      <c r="BM190" s="205"/>
      <c r="BN190" s="205"/>
      <c r="BO190" s="205"/>
      <c r="BP190" s="205"/>
      <c r="BQ190" s="205"/>
      <c r="BR190" s="205"/>
      <c r="BS190" s="205"/>
      <c r="BT190" s="205"/>
      <c r="BU190" s="205"/>
      <c r="BV190" s="205"/>
      <c r="BW190" s="205"/>
      <c r="BX190" s="205"/>
      <c r="BY190" s="205"/>
      <c r="BZ190" s="205"/>
      <c r="CA190" s="205"/>
      <c r="CB190" s="205"/>
      <c r="CC190" s="205"/>
      <c r="CD190" s="205"/>
      <c r="CE190" s="205"/>
      <c r="CF190" s="205"/>
      <c r="CG190" s="205"/>
      <c r="CH190" s="205"/>
      <c r="CI190" s="205"/>
      <c r="CJ190" s="205"/>
      <c r="CK190" s="205"/>
      <c r="CL190" s="205"/>
      <c r="CM190" s="205"/>
      <c r="CN190" s="205"/>
      <c r="CO190" s="205"/>
      <c r="CP190" s="205"/>
      <c r="CQ190" s="205"/>
      <c r="CR190" s="205"/>
      <c r="CS190" s="205"/>
      <c r="CT190" s="205"/>
      <c r="CU190" s="205"/>
      <c r="CV190" s="205"/>
      <c r="CW190" s="205"/>
      <c r="CX190" s="205"/>
      <c r="CY190" s="205"/>
      <c r="CZ190" s="205"/>
      <c r="DA190" s="205"/>
      <c r="DB190" s="205"/>
      <c r="DC190" s="205"/>
      <c r="DD190" s="205"/>
      <c r="DE190" s="205"/>
      <c r="DF190" s="205"/>
      <c r="DG190" s="205"/>
      <c r="DH190" s="205"/>
      <c r="DI190" s="205"/>
      <c r="DJ190" s="205"/>
      <c r="DK190" s="205"/>
      <c r="DL190" s="205"/>
      <c r="DM190" s="205"/>
      <c r="DN190" s="205"/>
      <c r="DO190" s="205"/>
      <c r="DP190" s="205"/>
      <c r="DQ190" s="205"/>
      <c r="DR190" s="205"/>
      <c r="DS190" s="205"/>
      <c r="DT190" s="205"/>
      <c r="DU190" s="205"/>
      <c r="DV190" s="205"/>
      <c r="DW190" s="205"/>
      <c r="DX190" s="205"/>
      <c r="DY190" s="205"/>
      <c r="DZ190" s="205"/>
      <c r="EA190" s="205"/>
      <c r="EB190" s="205"/>
      <c r="EC190" s="205"/>
      <c r="ED190" s="205"/>
      <c r="EE190" s="205"/>
      <c r="EF190" s="205"/>
      <c r="EG190" s="205"/>
      <c r="EH190" s="205"/>
      <c r="EI190" s="205"/>
      <c r="EJ190" s="205"/>
      <c r="EK190" s="205"/>
      <c r="EL190" s="205"/>
      <c r="EM190" s="205"/>
      <c r="EN190" s="205"/>
      <c r="EO190" s="205"/>
      <c r="EP190" s="205"/>
      <c r="EQ190" s="205"/>
      <c r="ER190" s="205"/>
      <c r="ES190" s="205"/>
      <c r="ET190" s="205"/>
      <c r="EU190" s="205"/>
      <c r="EV190" s="205"/>
      <c r="EW190" s="205"/>
      <c r="EX190" s="205"/>
      <c r="EY190" s="205"/>
      <c r="EZ190" s="205"/>
      <c r="FA190" s="205"/>
      <c r="FB190" s="205"/>
      <c r="FC190" s="205"/>
      <c r="FD190" s="205"/>
      <c r="FE190" s="205"/>
      <c r="FF190" s="205"/>
      <c r="FG190" s="205"/>
      <c r="FH190" s="205"/>
      <c r="FI190" s="205"/>
      <c r="FJ190" s="205"/>
      <c r="FK190" s="205"/>
      <c r="FL190" s="205"/>
      <c r="FM190" s="205"/>
      <c r="FN190" s="205"/>
      <c r="FO190" s="205"/>
      <c r="FP190" s="205"/>
      <c r="FQ190" s="205"/>
      <c r="FR190" s="205"/>
      <c r="FS190" s="205"/>
      <c r="FT190" s="205"/>
      <c r="FU190" s="205"/>
      <c r="FV190" s="205"/>
      <c r="FW190" s="205"/>
      <c r="FX190" s="205"/>
      <c r="FY190" s="205"/>
      <c r="FZ190" s="205"/>
      <c r="GA190" s="205"/>
      <c r="GB190" s="205"/>
      <c r="GC190" s="205"/>
      <c r="GD190" s="205"/>
      <c r="GE190" s="206"/>
      <c r="GF190" s="206"/>
      <c r="GG190" s="206"/>
      <c r="GH190" s="206"/>
      <c r="GI190" s="206"/>
      <c r="GJ190" s="206"/>
      <c r="GK190" s="206"/>
      <c r="GL190" s="206"/>
      <c r="GM190" s="206"/>
      <c r="GN190" s="206"/>
    </row>
    <row r="191" spans="2:196" s="114" customFormat="1" ht="32.25" hidden="1" customHeight="1" x14ac:dyDescent="0.4">
      <c r="B191" s="115"/>
      <c r="C191" s="115"/>
      <c r="D191" s="115"/>
      <c r="E191" s="264" t="s">
        <v>314</v>
      </c>
      <c r="F191" s="269">
        <f>SUM(F192:F193)</f>
        <v>155001.1</v>
      </c>
      <c r="G191" s="269">
        <f t="shared" ref="G191:H191" si="220">SUM(G192:G193)</f>
        <v>106918.8</v>
      </c>
      <c r="H191" s="269">
        <f t="shared" si="220"/>
        <v>105252.79999999999</v>
      </c>
      <c r="I191" s="269"/>
      <c r="J191" s="15">
        <f t="shared" si="136"/>
        <v>-1666.0000000000146</v>
      </c>
      <c r="K191" s="284">
        <f t="shared" si="189"/>
        <v>0.9844180817592415</v>
      </c>
      <c r="L191" s="269">
        <f t="shared" ref="L191:O191" si="221">SUM(L192:L193)</f>
        <v>1936</v>
      </c>
      <c r="M191" s="269">
        <f t="shared" si="221"/>
        <v>1936</v>
      </c>
      <c r="N191" s="269">
        <f t="shared" si="221"/>
        <v>1936</v>
      </c>
      <c r="O191" s="269">
        <f t="shared" si="221"/>
        <v>0</v>
      </c>
      <c r="P191" s="15">
        <f t="shared" si="132"/>
        <v>-1936</v>
      </c>
      <c r="Q191" s="126">
        <f t="shared" si="190"/>
        <v>0</v>
      </c>
      <c r="R191" s="187">
        <f t="shared" ref="R191" si="222">SUM(F191,L191)</f>
        <v>156937.1</v>
      </c>
      <c r="S191" s="14">
        <f t="shared" ref="S191" si="223">SUM(F191,M191)</f>
        <v>156937.1</v>
      </c>
      <c r="T191" s="14">
        <f t="shared" ref="T191" si="224">SUM(G191,N191)</f>
        <v>108854.8</v>
      </c>
      <c r="U191" s="14">
        <f>SUM(H191,O191)</f>
        <v>105252.79999999999</v>
      </c>
      <c r="V191" s="15">
        <f t="shared" ref="V191" si="225">U191-T191</f>
        <v>-3602.0000000000146</v>
      </c>
      <c r="W191" s="155">
        <f t="shared" ref="W191" si="226">IFERROR(100%*(U191/T191),"")</f>
        <v>0.9669100489826814</v>
      </c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8"/>
      <c r="AS191" s="118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M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BZ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8"/>
      <c r="CN191" s="118"/>
      <c r="CO191" s="118"/>
      <c r="CP191" s="118"/>
      <c r="CQ191" s="118"/>
      <c r="CR191" s="118"/>
      <c r="CS191" s="118"/>
      <c r="CT191" s="118"/>
      <c r="CU191" s="118"/>
      <c r="CV191" s="118"/>
      <c r="CW191" s="118"/>
      <c r="CX191" s="118"/>
      <c r="CY191" s="118"/>
      <c r="CZ191" s="118"/>
      <c r="DA191" s="118"/>
      <c r="DB191" s="118"/>
      <c r="DC191" s="118"/>
      <c r="DD191" s="118"/>
      <c r="DE191" s="118"/>
      <c r="DF191" s="118"/>
      <c r="DG191" s="118"/>
      <c r="DH191" s="118"/>
      <c r="DI191" s="118"/>
      <c r="DJ191" s="118"/>
      <c r="DK191" s="118"/>
      <c r="DL191" s="118"/>
      <c r="DM191" s="118"/>
      <c r="DN191" s="118"/>
      <c r="DO191" s="118"/>
      <c r="DP191" s="118"/>
      <c r="DQ191" s="118"/>
      <c r="DR191" s="118"/>
      <c r="DS191" s="118"/>
      <c r="DT191" s="118"/>
      <c r="DU191" s="118"/>
      <c r="DV191" s="118"/>
      <c r="DW191" s="118"/>
      <c r="DX191" s="118"/>
      <c r="DY191" s="118"/>
      <c r="DZ191" s="118"/>
      <c r="EA191" s="118"/>
      <c r="EB191" s="118"/>
      <c r="EC191" s="118"/>
      <c r="ED191" s="118"/>
      <c r="EE191" s="118"/>
      <c r="EF191" s="118"/>
      <c r="EG191" s="118"/>
      <c r="EH191" s="118"/>
      <c r="EI191" s="118"/>
      <c r="EJ191" s="118"/>
      <c r="EK191" s="118"/>
      <c r="EL191" s="118"/>
      <c r="EM191" s="118"/>
      <c r="EN191" s="118"/>
      <c r="EO191" s="118"/>
      <c r="EP191" s="118"/>
      <c r="EQ191" s="118"/>
      <c r="ER191" s="118"/>
      <c r="ES191" s="118"/>
      <c r="ET191" s="118"/>
      <c r="EU191" s="118"/>
      <c r="EV191" s="118"/>
      <c r="EW191" s="118"/>
      <c r="EX191" s="118"/>
      <c r="EY191" s="118"/>
      <c r="EZ191" s="118"/>
      <c r="FA191" s="118"/>
      <c r="FB191" s="118"/>
      <c r="FC191" s="118"/>
      <c r="FD191" s="118"/>
      <c r="FE191" s="118"/>
      <c r="FF191" s="118"/>
      <c r="FG191" s="118"/>
      <c r="FH191" s="118"/>
      <c r="FI191" s="118"/>
      <c r="FJ191" s="118"/>
      <c r="FK191" s="118"/>
      <c r="FL191" s="118"/>
      <c r="FM191" s="118"/>
      <c r="FN191" s="118"/>
      <c r="FO191" s="118"/>
      <c r="FP191" s="118"/>
      <c r="FQ191" s="118"/>
      <c r="FR191" s="118"/>
      <c r="FS191" s="118"/>
      <c r="FT191" s="118"/>
      <c r="FU191" s="118"/>
      <c r="FV191" s="118"/>
      <c r="FW191" s="118"/>
      <c r="FX191" s="118"/>
      <c r="FY191" s="118"/>
      <c r="FZ191" s="118"/>
      <c r="GA191" s="118"/>
      <c r="GB191" s="118"/>
      <c r="GC191" s="118"/>
      <c r="GD191" s="118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</row>
    <row r="192" spans="2:196" s="60" customFormat="1" ht="73.5" hidden="1" customHeight="1" x14ac:dyDescent="0.3">
      <c r="B192" s="144"/>
      <c r="C192" s="144"/>
      <c r="D192" s="144"/>
      <c r="E192" s="328" t="s">
        <v>313</v>
      </c>
      <c r="F192" s="270">
        <f>SUM(F181:F188)</f>
        <v>154949.1</v>
      </c>
      <c r="G192" s="270">
        <f t="shared" ref="G192:O192" si="227">SUM(G181:G188)</f>
        <v>106866.8</v>
      </c>
      <c r="H192" s="270">
        <f>SUM(H181:H188)</f>
        <v>105238.99999999999</v>
      </c>
      <c r="I192" s="270">
        <f t="shared" si="227"/>
        <v>0</v>
      </c>
      <c r="J192" s="15">
        <f t="shared" si="136"/>
        <v>-1627.8000000000175</v>
      </c>
      <c r="K192" s="284">
        <f t="shared" si="189"/>
        <v>0.98476795412607077</v>
      </c>
      <c r="L192" s="270">
        <f t="shared" si="227"/>
        <v>1936</v>
      </c>
      <c r="M192" s="270">
        <f t="shared" si="227"/>
        <v>1936</v>
      </c>
      <c r="N192" s="270">
        <f t="shared" si="227"/>
        <v>1936</v>
      </c>
      <c r="O192" s="270">
        <f t="shared" si="227"/>
        <v>0</v>
      </c>
      <c r="P192" s="15">
        <f t="shared" si="132"/>
        <v>-1936</v>
      </c>
      <c r="Q192" s="126">
        <f t="shared" si="190"/>
        <v>0</v>
      </c>
      <c r="R192" s="21">
        <f t="shared" si="196"/>
        <v>156885.1</v>
      </c>
      <c r="S192" s="14">
        <f t="shared" si="197"/>
        <v>108802.8</v>
      </c>
      <c r="T192" s="14">
        <f t="shared" si="198"/>
        <v>108802.8</v>
      </c>
      <c r="U192" s="14">
        <f t="shared" si="199"/>
        <v>105238.99999999999</v>
      </c>
      <c r="V192" s="15">
        <f t="shared" si="200"/>
        <v>-3563.8000000000175</v>
      </c>
      <c r="W192" s="336">
        <f t="shared" si="201"/>
        <v>0.9672453282452288</v>
      </c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</row>
    <row r="193" spans="2:196" s="60" customFormat="1" ht="25.5" hidden="1" customHeight="1" x14ac:dyDescent="0.3">
      <c r="B193" s="144"/>
      <c r="C193" s="144"/>
      <c r="D193" s="144"/>
      <c r="E193" s="328" t="s">
        <v>368</v>
      </c>
      <c r="F193" s="271">
        <f t="shared" ref="F193:O193" si="228">SUM(F28)</f>
        <v>52</v>
      </c>
      <c r="G193" s="271">
        <f t="shared" si="228"/>
        <v>52</v>
      </c>
      <c r="H193" s="271">
        <f t="shared" si="228"/>
        <v>13.8</v>
      </c>
      <c r="I193" s="271">
        <f t="shared" si="228"/>
        <v>2.2279111089298393E-5</v>
      </c>
      <c r="J193" s="15">
        <f t="shared" si="136"/>
        <v>-38.200000000000003</v>
      </c>
      <c r="K193" s="284">
        <f t="shared" si="189"/>
        <v>0.26538461538461539</v>
      </c>
      <c r="L193" s="271">
        <f t="shared" si="228"/>
        <v>0</v>
      </c>
      <c r="M193" s="271">
        <f t="shared" si="228"/>
        <v>0</v>
      </c>
      <c r="N193" s="271">
        <f t="shared" si="228"/>
        <v>0</v>
      </c>
      <c r="O193" s="271">
        <f t="shared" si="228"/>
        <v>0</v>
      </c>
      <c r="P193" s="15">
        <f t="shared" si="132"/>
        <v>0</v>
      </c>
      <c r="Q193" s="126" t="str">
        <f t="shared" si="190"/>
        <v/>
      </c>
      <c r="R193" s="21">
        <f t="shared" si="196"/>
        <v>52</v>
      </c>
      <c r="S193" s="14">
        <f t="shared" si="197"/>
        <v>52</v>
      </c>
      <c r="T193" s="14">
        <f t="shared" si="198"/>
        <v>52</v>
      </c>
      <c r="U193" s="14">
        <f t="shared" si="199"/>
        <v>13.8</v>
      </c>
      <c r="V193" s="15">
        <f t="shared" si="200"/>
        <v>-38.200000000000003</v>
      </c>
      <c r="W193" s="336">
        <f t="shared" si="201"/>
        <v>0.26538461538461539</v>
      </c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</row>
    <row r="194" spans="2:196" s="60" customFormat="1" ht="35.25" hidden="1" customHeight="1" x14ac:dyDescent="0.3">
      <c r="E194" s="328" t="s">
        <v>311</v>
      </c>
      <c r="F194" s="271">
        <f>F190</f>
        <v>155001.1</v>
      </c>
      <c r="G194" s="271">
        <f t="shared" ref="G194:H194" si="229">G190</f>
        <v>106918.8</v>
      </c>
      <c r="H194" s="271">
        <f t="shared" si="229"/>
        <v>105252.79999999999</v>
      </c>
      <c r="I194" s="272"/>
      <c r="J194" s="15">
        <f t="shared" si="136"/>
        <v>-1666.0000000000146</v>
      </c>
      <c r="K194" s="284">
        <f t="shared" si="189"/>
        <v>0.9844180817592415</v>
      </c>
      <c r="L194" s="271">
        <f t="shared" ref="L194:O194" si="230">L190</f>
        <v>1936</v>
      </c>
      <c r="M194" s="271">
        <f t="shared" si="230"/>
        <v>1936</v>
      </c>
      <c r="N194" s="271">
        <f t="shared" si="230"/>
        <v>1936</v>
      </c>
      <c r="O194" s="271">
        <f t="shared" si="230"/>
        <v>0</v>
      </c>
      <c r="P194" s="15">
        <f t="shared" si="132"/>
        <v>-1936</v>
      </c>
      <c r="Q194" s="126">
        <f t="shared" si="190"/>
        <v>0</v>
      </c>
      <c r="R194" s="21">
        <f t="shared" si="196"/>
        <v>156937.1</v>
      </c>
      <c r="S194" s="14">
        <f t="shared" si="197"/>
        <v>108854.8</v>
      </c>
      <c r="T194" s="14">
        <f t="shared" si="198"/>
        <v>108854.8</v>
      </c>
      <c r="U194" s="14">
        <f t="shared" si="199"/>
        <v>105252.79999999999</v>
      </c>
      <c r="V194" s="15">
        <f t="shared" si="200"/>
        <v>-3602.0000000000146</v>
      </c>
      <c r="W194" s="336">
        <f t="shared" si="201"/>
        <v>0.9669100489826814</v>
      </c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</row>
    <row r="195" spans="2:196" s="60" customFormat="1" ht="33.75" hidden="1" customHeight="1" x14ac:dyDescent="0.35">
      <c r="E195" s="328" t="s">
        <v>310</v>
      </c>
      <c r="F195" s="273"/>
      <c r="G195" s="273"/>
      <c r="H195" s="273"/>
      <c r="I195" s="274"/>
      <c r="J195" s="274"/>
      <c r="K195" s="275"/>
      <c r="L195" s="265">
        <f>L182</f>
        <v>0</v>
      </c>
      <c r="M195" s="265">
        <f>M182</f>
        <v>0</v>
      </c>
      <c r="N195" s="265">
        <f>N182</f>
        <v>0</v>
      </c>
      <c r="O195" s="200">
        <f>O181</f>
        <v>0</v>
      </c>
      <c r="P195" s="15">
        <f t="shared" si="132"/>
        <v>0</v>
      </c>
      <c r="Q195" s="126" t="str">
        <f t="shared" si="190"/>
        <v/>
      </c>
      <c r="R195" s="21">
        <f t="shared" si="196"/>
        <v>0</v>
      </c>
      <c r="S195" s="14">
        <f t="shared" si="197"/>
        <v>0</v>
      </c>
      <c r="T195" s="14">
        <f t="shared" si="198"/>
        <v>0</v>
      </c>
      <c r="U195" s="14">
        <f t="shared" si="199"/>
        <v>0</v>
      </c>
      <c r="V195" s="14">
        <f t="shared" si="200"/>
        <v>0</v>
      </c>
      <c r="W195" s="163" t="str">
        <f t="shared" si="201"/>
        <v/>
      </c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</row>
    <row r="196" spans="2:196" ht="25.5" x14ac:dyDescent="0.35">
      <c r="B196" s="3"/>
      <c r="C196" s="3"/>
      <c r="D196" s="3"/>
      <c r="E196" s="252"/>
      <c r="F196" s="276"/>
      <c r="G196" s="276"/>
      <c r="H196" s="276"/>
      <c r="I196" s="276"/>
      <c r="J196" s="276"/>
      <c r="K196" s="276"/>
      <c r="L196" s="266"/>
      <c r="M196" s="266"/>
      <c r="N196" s="266"/>
      <c r="O196" s="201"/>
      <c r="P196" s="201"/>
      <c r="Q196" s="201"/>
      <c r="R196" s="201"/>
      <c r="S196" s="201"/>
      <c r="T196" s="201"/>
      <c r="U196" s="201"/>
      <c r="V196" s="20"/>
      <c r="W196" s="20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ht="25.5" x14ac:dyDescent="0.35">
      <c r="B197" s="3"/>
      <c r="C197" s="3"/>
      <c r="D197" s="3"/>
      <c r="E197" s="252"/>
      <c r="F197" s="101"/>
      <c r="G197" s="101"/>
      <c r="H197" s="102"/>
      <c r="I197" s="102"/>
      <c r="J197" s="102"/>
      <c r="K197" s="267"/>
      <c r="L197" s="102"/>
      <c r="M197" s="102"/>
      <c r="N197" s="102"/>
      <c r="O197" s="10"/>
      <c r="P197" s="103"/>
      <c r="Q197" s="10"/>
      <c r="R197" s="10"/>
      <c r="S197" s="10"/>
      <c r="T197" s="10"/>
      <c r="U197" s="10"/>
      <c r="V197" s="10"/>
      <c r="W197" s="10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ht="25.5" x14ac:dyDescent="0.35">
      <c r="B198" s="3"/>
      <c r="C198" s="3"/>
      <c r="D198" s="3"/>
      <c r="E198" s="252"/>
      <c r="F198" s="101"/>
      <c r="G198" s="101"/>
      <c r="H198" s="102"/>
      <c r="I198" s="102"/>
      <c r="J198" s="102"/>
      <c r="K198" s="267"/>
      <c r="L198" s="102"/>
      <c r="M198" s="102"/>
      <c r="N198" s="102"/>
      <c r="O198" s="10"/>
      <c r="P198" s="103"/>
      <c r="Q198" s="10"/>
      <c r="R198" s="10"/>
      <c r="S198" s="10"/>
      <c r="T198" s="10"/>
      <c r="U198" s="10"/>
      <c r="V198" s="10"/>
      <c r="W198" s="10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ht="25.5" x14ac:dyDescent="0.35">
      <c r="B199" s="3"/>
      <c r="C199" s="3"/>
      <c r="D199" s="3"/>
      <c r="E199" s="252"/>
      <c r="F199" s="101"/>
      <c r="G199" s="101"/>
      <c r="H199" s="102"/>
      <c r="I199" s="102"/>
      <c r="J199" s="102"/>
      <c r="K199" s="267"/>
      <c r="L199" s="102"/>
      <c r="M199" s="102"/>
      <c r="N199" s="102"/>
      <c r="O199" s="10"/>
      <c r="P199" s="103"/>
      <c r="Q199" s="10"/>
      <c r="R199" s="10"/>
      <c r="S199" s="10"/>
      <c r="T199" s="10"/>
      <c r="U199" s="10"/>
      <c r="V199" s="10"/>
      <c r="W199" s="10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ht="25.5" x14ac:dyDescent="0.35">
      <c r="B200" s="3"/>
      <c r="C200" s="3"/>
      <c r="D200" s="3"/>
      <c r="E200" s="252"/>
      <c r="F200" s="101"/>
      <c r="G200" s="101"/>
      <c r="H200" s="102"/>
      <c r="I200" s="102"/>
      <c r="J200" s="102"/>
      <c r="K200" s="267"/>
      <c r="L200" s="102"/>
      <c r="M200" s="102"/>
      <c r="N200" s="102"/>
      <c r="O200" s="10"/>
      <c r="P200" s="103"/>
      <c r="Q200" s="10"/>
      <c r="R200" s="10"/>
      <c r="S200" s="10"/>
      <c r="T200" s="10"/>
      <c r="U200" s="10"/>
      <c r="V200" s="10"/>
      <c r="W200" s="10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ht="25.5" x14ac:dyDescent="0.35">
      <c r="B201" s="3"/>
      <c r="C201" s="3"/>
      <c r="D201" s="3"/>
      <c r="E201" s="252"/>
      <c r="F201" s="101"/>
      <c r="G201" s="101"/>
      <c r="H201" s="102"/>
      <c r="I201" s="102"/>
      <c r="J201" s="102"/>
      <c r="K201" s="267"/>
      <c r="L201" s="102"/>
      <c r="M201" s="102"/>
      <c r="N201" s="102"/>
      <c r="O201" s="10"/>
      <c r="P201" s="103"/>
      <c r="Q201" s="10"/>
      <c r="R201" s="10"/>
      <c r="S201" s="10"/>
      <c r="T201" s="10"/>
      <c r="U201" s="10"/>
      <c r="V201" s="10"/>
      <c r="W201" s="10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ht="25.5" x14ac:dyDescent="0.35">
      <c r="B202" s="3"/>
      <c r="C202" s="3"/>
      <c r="D202" s="3"/>
      <c r="E202" s="252"/>
      <c r="F202" s="101"/>
      <c r="G202" s="101"/>
      <c r="H202" s="102"/>
      <c r="I202" s="102"/>
      <c r="J202" s="102"/>
      <c r="K202" s="267"/>
      <c r="L202" s="102"/>
      <c r="M202" s="102"/>
      <c r="N202" s="102"/>
      <c r="O202" s="10"/>
      <c r="P202" s="103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ht="25.5" x14ac:dyDescent="0.35">
      <c r="B203" s="3"/>
      <c r="C203" s="3"/>
      <c r="D203" s="3"/>
      <c r="E203" s="252"/>
      <c r="F203" s="101"/>
      <c r="G203" s="101"/>
      <c r="H203" s="102"/>
      <c r="I203" s="102"/>
      <c r="J203" s="102"/>
      <c r="K203" s="267"/>
      <c r="L203" s="102"/>
      <c r="M203" s="102"/>
      <c r="N203" s="102"/>
      <c r="O203" s="10"/>
      <c r="P203" s="103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F204" s="104"/>
      <c r="G204" s="104"/>
      <c r="H204" s="10"/>
      <c r="I204" s="10"/>
      <c r="J204" s="10"/>
      <c r="K204" s="106"/>
      <c r="L204" s="10"/>
      <c r="M204" s="10"/>
      <c r="N204" s="10"/>
      <c r="O204" s="10"/>
      <c r="P204" s="103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F205" s="104"/>
      <c r="G205" s="104"/>
      <c r="H205" s="10"/>
      <c r="I205" s="10"/>
      <c r="J205" s="10"/>
      <c r="K205" s="106"/>
      <c r="L205" s="10"/>
      <c r="M205" s="10"/>
      <c r="N205" s="10"/>
      <c r="O205" s="10"/>
      <c r="P205" s="103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F206" s="104"/>
      <c r="G206" s="104"/>
      <c r="H206" s="10"/>
      <c r="I206" s="10"/>
      <c r="J206" s="10"/>
      <c r="K206" s="106"/>
      <c r="L206" s="10"/>
      <c r="M206" s="10"/>
      <c r="N206" s="10"/>
      <c r="O206" s="10"/>
      <c r="P206" s="103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F207" s="104"/>
      <c r="G207" s="104"/>
      <c r="H207" s="10"/>
      <c r="I207" s="10"/>
      <c r="J207" s="10"/>
      <c r="K207" s="106"/>
      <c r="L207" s="10"/>
      <c r="M207" s="10"/>
      <c r="N207" s="10"/>
      <c r="O207" s="10"/>
      <c r="P207" s="103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F208" s="104"/>
      <c r="G208" s="104"/>
      <c r="H208" s="10"/>
      <c r="I208" s="10"/>
      <c r="J208" s="10"/>
      <c r="K208" s="106"/>
      <c r="L208" s="10"/>
      <c r="M208" s="10"/>
      <c r="N208" s="10"/>
      <c r="O208" s="10"/>
      <c r="P208" s="103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04"/>
      <c r="G209" s="104"/>
      <c r="H209" s="10"/>
      <c r="I209" s="10"/>
      <c r="J209" s="10"/>
      <c r="K209" s="106"/>
      <c r="L209" s="10"/>
      <c r="M209" s="10"/>
      <c r="N209" s="10"/>
      <c r="O209" s="10"/>
      <c r="P209" s="103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4"/>
      <c r="G210" s="104"/>
      <c r="H210" s="10"/>
      <c r="I210" s="10"/>
      <c r="J210" s="10"/>
      <c r="K210" s="106"/>
      <c r="L210" s="10"/>
      <c r="M210" s="10"/>
      <c r="N210" s="10"/>
      <c r="O210" s="10"/>
      <c r="P210" s="103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4"/>
      <c r="G211" s="104"/>
      <c r="H211" s="10"/>
      <c r="I211" s="10"/>
      <c r="J211" s="10"/>
      <c r="K211" s="106"/>
      <c r="L211" s="10"/>
      <c r="M211" s="10"/>
      <c r="N211" s="10"/>
      <c r="O211" s="10"/>
      <c r="P211" s="103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4"/>
      <c r="G212" s="104"/>
      <c r="H212" s="10"/>
      <c r="I212" s="10"/>
      <c r="J212" s="10"/>
      <c r="K212" s="106"/>
      <c r="L212" s="10"/>
      <c r="M212" s="10"/>
      <c r="N212" s="10"/>
      <c r="O212" s="10"/>
      <c r="P212" s="103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4"/>
      <c r="G213" s="104"/>
      <c r="H213" s="10"/>
      <c r="I213" s="10"/>
      <c r="J213" s="10"/>
      <c r="K213" s="106"/>
      <c r="L213" s="10"/>
      <c r="M213" s="10"/>
      <c r="N213" s="10"/>
      <c r="O213" s="10"/>
      <c r="P213" s="103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4"/>
      <c r="G214" s="104"/>
      <c r="H214" s="10"/>
      <c r="I214" s="10"/>
      <c r="J214" s="10"/>
      <c r="K214" s="106"/>
      <c r="L214" s="10"/>
      <c r="M214" s="10"/>
      <c r="N214" s="10"/>
      <c r="O214" s="10"/>
      <c r="P214" s="103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4"/>
      <c r="G215" s="104"/>
      <c r="H215" s="10"/>
      <c r="I215" s="10"/>
      <c r="J215" s="10"/>
      <c r="K215" s="106"/>
      <c r="L215" s="10"/>
      <c r="M215" s="10"/>
      <c r="N215" s="10"/>
      <c r="O215" s="10"/>
      <c r="P215" s="103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4"/>
      <c r="G216" s="104"/>
      <c r="H216" s="10"/>
      <c r="I216" s="10"/>
      <c r="J216" s="10"/>
      <c r="K216" s="106"/>
      <c r="L216" s="10"/>
      <c r="M216" s="10"/>
      <c r="N216" s="10"/>
      <c r="O216" s="10"/>
      <c r="P216" s="103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4"/>
      <c r="G217" s="104"/>
      <c r="H217" s="10"/>
      <c r="I217" s="10"/>
      <c r="J217" s="10"/>
      <c r="K217" s="106"/>
      <c r="L217" s="10"/>
      <c r="M217" s="10"/>
      <c r="N217" s="10"/>
      <c r="O217" s="10"/>
      <c r="P217" s="103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4"/>
      <c r="G218" s="104"/>
      <c r="H218" s="10"/>
      <c r="I218" s="10"/>
      <c r="J218" s="10"/>
      <c r="K218" s="106"/>
      <c r="L218" s="10"/>
      <c r="M218" s="10"/>
      <c r="N218" s="10"/>
      <c r="O218" s="10"/>
      <c r="P218" s="103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4"/>
      <c r="G219" s="104"/>
      <c r="H219" s="10"/>
      <c r="I219" s="10"/>
      <c r="J219" s="10"/>
      <c r="K219" s="106"/>
      <c r="L219" s="10"/>
      <c r="M219" s="10"/>
      <c r="N219" s="10"/>
      <c r="O219" s="10"/>
      <c r="P219" s="103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4"/>
      <c r="G220" s="104"/>
      <c r="H220" s="10"/>
      <c r="I220" s="10"/>
      <c r="J220" s="10"/>
      <c r="K220" s="106"/>
      <c r="L220" s="10"/>
      <c r="M220" s="10"/>
      <c r="N220" s="10"/>
      <c r="O220" s="10"/>
      <c r="P220" s="103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4"/>
      <c r="G221" s="104"/>
      <c r="H221" s="10"/>
      <c r="I221" s="10"/>
      <c r="J221" s="10"/>
      <c r="K221" s="106"/>
      <c r="L221" s="10"/>
      <c r="M221" s="10"/>
      <c r="N221" s="10"/>
      <c r="O221" s="10"/>
      <c r="P221" s="103"/>
      <c r="Q221" s="10"/>
      <c r="R221" s="10"/>
      <c r="S221" s="10"/>
      <c r="T221" s="10"/>
      <c r="U221" s="10"/>
      <c r="V221" s="10"/>
      <c r="W221" s="10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4"/>
      <c r="G222" s="104"/>
      <c r="H222" s="10"/>
      <c r="I222" s="10"/>
      <c r="J222" s="10"/>
      <c r="K222" s="106"/>
      <c r="L222" s="10"/>
      <c r="M222" s="10"/>
      <c r="N222" s="10"/>
      <c r="O222" s="10"/>
      <c r="P222" s="103"/>
      <c r="Q222" s="10"/>
      <c r="R222" s="10"/>
      <c r="S222" s="10"/>
      <c r="T222" s="10"/>
      <c r="U222" s="10"/>
      <c r="V222" s="10"/>
      <c r="W222" s="10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4"/>
      <c r="G223" s="104"/>
      <c r="H223" s="10"/>
      <c r="I223" s="10"/>
      <c r="J223" s="10"/>
      <c r="K223" s="106"/>
      <c r="L223" s="10"/>
      <c r="M223" s="10"/>
      <c r="N223" s="10"/>
      <c r="O223" s="10"/>
      <c r="P223" s="103"/>
      <c r="Q223" s="10"/>
      <c r="R223" s="10"/>
      <c r="S223" s="10"/>
      <c r="T223" s="10"/>
      <c r="U223" s="10"/>
      <c r="V223" s="10"/>
      <c r="W223" s="10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4"/>
      <c r="G224" s="104"/>
      <c r="H224" s="10"/>
      <c r="I224" s="10"/>
      <c r="J224" s="10"/>
      <c r="K224" s="106"/>
      <c r="L224" s="10"/>
      <c r="M224" s="10"/>
      <c r="N224" s="10"/>
      <c r="O224" s="10"/>
      <c r="P224" s="103"/>
      <c r="Q224" s="10"/>
      <c r="R224" s="10"/>
      <c r="S224" s="10"/>
      <c r="T224" s="10"/>
      <c r="U224" s="10"/>
      <c r="V224" s="10"/>
      <c r="W224" s="10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4"/>
      <c r="G225" s="104"/>
      <c r="H225" s="10"/>
      <c r="I225" s="10"/>
      <c r="J225" s="10"/>
      <c r="K225" s="106"/>
      <c r="L225" s="10"/>
      <c r="M225" s="10"/>
      <c r="N225" s="10"/>
      <c r="O225" s="10"/>
      <c r="P225" s="103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4"/>
      <c r="G226" s="104"/>
      <c r="H226" s="10"/>
      <c r="I226" s="10"/>
      <c r="J226" s="10"/>
      <c r="K226" s="106"/>
      <c r="L226" s="10"/>
      <c r="M226" s="10"/>
      <c r="N226" s="10"/>
      <c r="O226" s="10"/>
      <c r="P226" s="103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4"/>
      <c r="G227" s="104"/>
      <c r="H227" s="10"/>
      <c r="I227" s="10"/>
      <c r="J227" s="10"/>
      <c r="K227" s="106"/>
      <c r="L227" s="10"/>
      <c r="M227" s="10"/>
      <c r="N227" s="10"/>
      <c r="O227" s="10"/>
      <c r="P227" s="103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4"/>
      <c r="G228" s="104"/>
      <c r="H228" s="10"/>
      <c r="I228" s="10"/>
      <c r="J228" s="10"/>
      <c r="K228" s="106"/>
      <c r="L228" s="10"/>
      <c r="M228" s="10"/>
      <c r="N228" s="10"/>
      <c r="O228" s="10"/>
      <c r="P228" s="103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4"/>
      <c r="G229" s="104"/>
      <c r="H229" s="10"/>
      <c r="I229" s="10"/>
      <c r="J229" s="10"/>
      <c r="K229" s="106"/>
      <c r="L229" s="10"/>
      <c r="M229" s="10"/>
      <c r="N229" s="10"/>
      <c r="O229" s="10"/>
      <c r="P229" s="103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4"/>
      <c r="G230" s="104"/>
      <c r="H230" s="10"/>
      <c r="I230" s="10"/>
      <c r="J230" s="10"/>
      <c r="K230" s="106"/>
      <c r="L230" s="10"/>
      <c r="M230" s="10"/>
      <c r="N230" s="10"/>
      <c r="O230" s="10"/>
      <c r="P230" s="103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4"/>
      <c r="G231" s="104"/>
      <c r="H231" s="10"/>
      <c r="I231" s="10"/>
      <c r="J231" s="10"/>
      <c r="K231" s="106"/>
      <c r="L231" s="10"/>
      <c r="M231" s="10"/>
      <c r="N231" s="10"/>
      <c r="O231" s="10"/>
      <c r="P231" s="103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4"/>
      <c r="G232" s="104"/>
      <c r="H232" s="10"/>
      <c r="I232" s="10"/>
      <c r="J232" s="10"/>
      <c r="K232" s="106"/>
      <c r="L232" s="10"/>
      <c r="M232" s="10"/>
      <c r="N232" s="10"/>
      <c r="O232" s="10"/>
      <c r="P232" s="103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4"/>
      <c r="G233" s="104"/>
      <c r="H233" s="10"/>
      <c r="I233" s="10"/>
      <c r="J233" s="10"/>
      <c r="K233" s="106"/>
      <c r="L233" s="10"/>
      <c r="M233" s="10"/>
      <c r="N233" s="10"/>
      <c r="O233" s="10"/>
      <c r="P233" s="103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4"/>
      <c r="G234" s="104"/>
      <c r="H234" s="10"/>
      <c r="I234" s="10"/>
      <c r="J234" s="10"/>
      <c r="K234" s="106"/>
      <c r="L234" s="10"/>
      <c r="M234" s="10"/>
      <c r="N234" s="10"/>
      <c r="O234" s="10"/>
      <c r="P234" s="103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4"/>
      <c r="G235" s="104"/>
      <c r="H235" s="10"/>
      <c r="I235" s="10"/>
      <c r="J235" s="10"/>
      <c r="K235" s="106"/>
      <c r="L235" s="10"/>
      <c r="M235" s="10"/>
      <c r="N235" s="10"/>
      <c r="O235" s="10"/>
      <c r="P235" s="103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4"/>
      <c r="G236" s="104"/>
      <c r="H236" s="10"/>
      <c r="I236" s="10"/>
      <c r="J236" s="10"/>
      <c r="K236" s="106"/>
      <c r="L236" s="10"/>
      <c r="M236" s="10"/>
      <c r="N236" s="10"/>
      <c r="O236" s="10"/>
      <c r="P236" s="103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4"/>
      <c r="G237" s="104"/>
      <c r="H237" s="10"/>
      <c r="I237" s="10"/>
      <c r="J237" s="10"/>
      <c r="K237" s="106"/>
      <c r="L237" s="10"/>
      <c r="M237" s="10"/>
      <c r="N237" s="10"/>
      <c r="O237" s="10"/>
      <c r="P237" s="103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4"/>
      <c r="G238" s="104"/>
      <c r="H238" s="10"/>
      <c r="I238" s="10"/>
      <c r="J238" s="10"/>
      <c r="K238" s="106"/>
      <c r="L238" s="10"/>
      <c r="M238" s="10"/>
      <c r="N238" s="10"/>
      <c r="O238" s="10"/>
      <c r="P238" s="103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4"/>
      <c r="G239" s="104"/>
      <c r="H239" s="10"/>
      <c r="I239" s="10"/>
      <c r="J239" s="10"/>
      <c r="K239" s="106"/>
      <c r="L239" s="10"/>
      <c r="M239" s="10"/>
      <c r="N239" s="10"/>
      <c r="O239" s="10"/>
      <c r="P239" s="103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4"/>
      <c r="G240" s="104"/>
      <c r="H240" s="10"/>
      <c r="I240" s="10"/>
      <c r="J240" s="10"/>
      <c r="K240" s="106"/>
      <c r="L240" s="10"/>
      <c r="M240" s="10"/>
      <c r="N240" s="10"/>
      <c r="O240" s="10"/>
      <c r="P240" s="103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4"/>
      <c r="G241" s="104"/>
      <c r="H241" s="10"/>
      <c r="I241" s="10"/>
      <c r="J241" s="10"/>
      <c r="K241" s="106"/>
      <c r="L241" s="10"/>
      <c r="M241" s="10"/>
      <c r="N241" s="10"/>
      <c r="O241" s="10"/>
      <c r="P241" s="103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4"/>
      <c r="G242" s="104"/>
      <c r="H242" s="10"/>
      <c r="I242" s="10"/>
      <c r="J242" s="10"/>
      <c r="K242" s="106"/>
      <c r="L242" s="10"/>
      <c r="M242" s="10"/>
      <c r="N242" s="10"/>
      <c r="O242" s="10"/>
      <c r="P242" s="103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4"/>
      <c r="G243" s="104"/>
      <c r="H243" s="10"/>
      <c r="I243" s="10"/>
      <c r="J243" s="10"/>
      <c r="K243" s="106"/>
      <c r="L243" s="10"/>
      <c r="M243" s="10"/>
      <c r="N243" s="10"/>
      <c r="O243" s="10"/>
      <c r="P243" s="103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4"/>
      <c r="G244" s="104"/>
      <c r="H244" s="10"/>
      <c r="I244" s="10"/>
      <c r="J244" s="10"/>
      <c r="K244" s="106"/>
      <c r="L244" s="10"/>
      <c r="M244" s="10"/>
      <c r="N244" s="10"/>
      <c r="O244" s="10"/>
      <c r="P244" s="103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4"/>
      <c r="G245" s="104"/>
      <c r="H245" s="10"/>
      <c r="I245" s="10"/>
      <c r="J245" s="10"/>
      <c r="K245" s="106"/>
      <c r="L245" s="10"/>
      <c r="M245" s="10"/>
      <c r="N245" s="10"/>
      <c r="O245" s="10"/>
      <c r="P245" s="103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4"/>
      <c r="G246" s="104"/>
      <c r="H246" s="10"/>
      <c r="I246" s="10"/>
      <c r="J246" s="10"/>
      <c r="K246" s="106"/>
      <c r="L246" s="10"/>
      <c r="M246" s="10"/>
      <c r="N246" s="10"/>
      <c r="O246" s="10"/>
      <c r="P246" s="103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4"/>
      <c r="G247" s="104"/>
      <c r="H247" s="10"/>
      <c r="I247" s="10"/>
      <c r="J247" s="10"/>
      <c r="K247" s="106"/>
      <c r="L247" s="10"/>
      <c r="M247" s="10"/>
      <c r="N247" s="10"/>
      <c r="O247" s="10"/>
      <c r="P247" s="103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4"/>
      <c r="G248" s="104"/>
      <c r="H248" s="10"/>
      <c r="I248" s="10"/>
      <c r="J248" s="10"/>
      <c r="K248" s="106"/>
      <c r="L248" s="10"/>
      <c r="M248" s="10"/>
      <c r="N248" s="10"/>
      <c r="O248" s="10"/>
      <c r="P248" s="103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4"/>
      <c r="G249" s="104"/>
      <c r="H249" s="10"/>
      <c r="I249" s="10"/>
      <c r="J249" s="10"/>
      <c r="K249" s="106"/>
      <c r="L249" s="10"/>
      <c r="M249" s="10"/>
      <c r="N249" s="10"/>
      <c r="O249" s="10"/>
      <c r="P249" s="103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4"/>
      <c r="G250" s="104"/>
      <c r="H250" s="10"/>
      <c r="I250" s="10"/>
      <c r="J250" s="10"/>
      <c r="K250" s="106"/>
      <c r="L250" s="10"/>
      <c r="M250" s="10"/>
      <c r="N250" s="10"/>
      <c r="O250" s="10"/>
      <c r="P250" s="103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4"/>
      <c r="G251" s="104"/>
      <c r="H251" s="10"/>
      <c r="I251" s="10"/>
      <c r="J251" s="10"/>
      <c r="K251" s="106"/>
      <c r="L251" s="10"/>
      <c r="M251" s="10"/>
      <c r="N251" s="10"/>
      <c r="O251" s="10"/>
      <c r="P251" s="103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4"/>
      <c r="G252" s="104"/>
      <c r="H252" s="10"/>
      <c r="I252" s="10"/>
      <c r="J252" s="10"/>
      <c r="K252" s="106"/>
      <c r="L252" s="10"/>
      <c r="M252" s="10"/>
      <c r="N252" s="10"/>
      <c r="O252" s="10"/>
      <c r="P252" s="103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4"/>
      <c r="G253" s="104"/>
      <c r="H253" s="10"/>
      <c r="I253" s="10"/>
      <c r="J253" s="10"/>
      <c r="K253" s="106"/>
      <c r="L253" s="10"/>
      <c r="M253" s="10"/>
      <c r="N253" s="10"/>
      <c r="O253" s="10"/>
      <c r="P253" s="103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4"/>
      <c r="G254" s="104"/>
      <c r="H254" s="10"/>
      <c r="I254" s="10"/>
      <c r="J254" s="10"/>
      <c r="K254" s="106"/>
      <c r="L254" s="10"/>
      <c r="M254" s="10"/>
      <c r="N254" s="10"/>
      <c r="O254" s="10"/>
      <c r="P254" s="103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4"/>
      <c r="G255" s="104"/>
      <c r="H255" s="10"/>
      <c r="I255" s="10"/>
      <c r="J255" s="10"/>
      <c r="K255" s="106"/>
      <c r="L255" s="10"/>
      <c r="M255" s="10"/>
      <c r="N255" s="10"/>
      <c r="O255" s="10"/>
      <c r="P255" s="103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4"/>
      <c r="G256" s="104"/>
      <c r="H256" s="10"/>
      <c r="I256" s="10"/>
      <c r="J256" s="10"/>
      <c r="K256" s="106"/>
      <c r="L256" s="10"/>
      <c r="M256" s="10"/>
      <c r="N256" s="10"/>
      <c r="O256" s="10"/>
      <c r="P256" s="103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4"/>
      <c r="G257" s="104"/>
      <c r="H257" s="10"/>
      <c r="I257" s="10"/>
      <c r="J257" s="10"/>
      <c r="K257" s="106"/>
      <c r="L257" s="10"/>
      <c r="M257" s="10"/>
      <c r="N257" s="10"/>
      <c r="O257" s="10"/>
      <c r="P257" s="103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4"/>
      <c r="G258" s="104"/>
      <c r="H258" s="10"/>
      <c r="I258" s="10"/>
      <c r="J258" s="10"/>
      <c r="K258" s="106"/>
      <c r="L258" s="10"/>
      <c r="M258" s="10"/>
      <c r="N258" s="10"/>
      <c r="O258" s="10"/>
      <c r="P258" s="103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4"/>
      <c r="G259" s="104"/>
      <c r="H259" s="10"/>
      <c r="I259" s="10"/>
      <c r="J259" s="10"/>
      <c r="K259" s="106"/>
      <c r="L259" s="10"/>
      <c r="M259" s="10"/>
      <c r="N259" s="10"/>
      <c r="O259" s="10"/>
      <c r="P259" s="103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4"/>
      <c r="G260" s="104"/>
      <c r="H260" s="10"/>
      <c r="I260" s="10"/>
      <c r="J260" s="10"/>
      <c r="K260" s="106"/>
      <c r="L260" s="10"/>
      <c r="M260" s="10"/>
      <c r="N260" s="10"/>
      <c r="O260" s="10"/>
      <c r="P260" s="103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4"/>
      <c r="G261" s="104"/>
      <c r="H261" s="10"/>
      <c r="I261" s="10"/>
      <c r="J261" s="10"/>
      <c r="K261" s="106"/>
      <c r="L261" s="10"/>
      <c r="M261" s="10"/>
      <c r="N261" s="10"/>
      <c r="O261" s="10"/>
      <c r="P261" s="103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4"/>
      <c r="G262" s="104"/>
      <c r="H262" s="10"/>
      <c r="I262" s="10"/>
      <c r="J262" s="10"/>
      <c r="K262" s="106"/>
      <c r="L262" s="10"/>
      <c r="M262" s="10"/>
      <c r="N262" s="10"/>
      <c r="O262" s="10"/>
      <c r="P262" s="103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4"/>
      <c r="G263" s="104"/>
      <c r="H263" s="10"/>
      <c r="I263" s="10"/>
      <c r="J263" s="10"/>
      <c r="K263" s="106"/>
      <c r="L263" s="10"/>
      <c r="M263" s="10"/>
      <c r="N263" s="10"/>
      <c r="O263" s="10"/>
      <c r="P263" s="103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4"/>
      <c r="G264" s="104"/>
      <c r="H264" s="10"/>
      <c r="I264" s="10"/>
      <c r="J264" s="10"/>
      <c r="K264" s="106"/>
      <c r="L264" s="10"/>
      <c r="M264" s="10"/>
      <c r="N264" s="10"/>
      <c r="O264" s="10"/>
      <c r="P264" s="103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4"/>
      <c r="G265" s="104"/>
      <c r="H265" s="10"/>
      <c r="I265" s="10"/>
      <c r="J265" s="10"/>
      <c r="K265" s="106"/>
      <c r="L265" s="10"/>
      <c r="M265" s="10"/>
      <c r="N265" s="10"/>
      <c r="O265" s="10"/>
      <c r="P265" s="103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4"/>
      <c r="G266" s="104"/>
      <c r="H266" s="10"/>
      <c r="I266" s="10"/>
      <c r="J266" s="10"/>
      <c r="K266" s="106"/>
      <c r="L266" s="10"/>
      <c r="M266" s="10"/>
      <c r="N266" s="10"/>
      <c r="O266" s="10"/>
      <c r="P266" s="103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4"/>
      <c r="G267" s="104"/>
      <c r="H267" s="10"/>
      <c r="I267" s="10"/>
      <c r="J267" s="10"/>
      <c r="K267" s="106"/>
      <c r="L267" s="10"/>
      <c r="M267" s="10"/>
      <c r="N267" s="10"/>
      <c r="O267" s="10"/>
      <c r="P267" s="103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4"/>
      <c r="G268" s="104"/>
      <c r="H268" s="10"/>
      <c r="I268" s="10"/>
      <c r="J268" s="10"/>
      <c r="K268" s="106"/>
      <c r="L268" s="10"/>
      <c r="M268" s="10"/>
      <c r="N268" s="10"/>
      <c r="O268" s="10"/>
      <c r="P268" s="103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4"/>
      <c r="G269" s="104"/>
      <c r="H269" s="10"/>
      <c r="I269" s="10"/>
      <c r="J269" s="10"/>
      <c r="K269" s="106"/>
      <c r="L269" s="10"/>
      <c r="M269" s="10"/>
      <c r="N269" s="10"/>
      <c r="O269" s="10"/>
      <c r="P269" s="103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4"/>
      <c r="G270" s="104"/>
      <c r="H270" s="10"/>
      <c r="I270" s="10"/>
      <c r="J270" s="10"/>
      <c r="K270" s="106"/>
      <c r="L270" s="10"/>
      <c r="M270" s="10"/>
      <c r="N270" s="10"/>
      <c r="O270" s="10"/>
      <c r="P270" s="103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4"/>
      <c r="G271" s="104"/>
      <c r="H271" s="10"/>
      <c r="I271" s="10"/>
      <c r="J271" s="10"/>
      <c r="K271" s="106"/>
      <c r="L271" s="10"/>
      <c r="M271" s="10"/>
      <c r="N271" s="10"/>
      <c r="O271" s="10"/>
      <c r="P271" s="103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4"/>
      <c r="G272" s="104"/>
      <c r="H272" s="10"/>
      <c r="I272" s="10"/>
      <c r="J272" s="10"/>
      <c r="K272" s="106"/>
      <c r="L272" s="10"/>
      <c r="M272" s="10"/>
      <c r="N272" s="10"/>
      <c r="O272" s="10"/>
      <c r="P272" s="103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4"/>
      <c r="G273" s="104"/>
      <c r="H273" s="10"/>
      <c r="I273" s="10"/>
      <c r="J273" s="10"/>
      <c r="K273" s="106"/>
      <c r="L273" s="10"/>
      <c r="M273" s="10"/>
      <c r="N273" s="10"/>
      <c r="O273" s="10"/>
      <c r="P273" s="103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4"/>
      <c r="G274" s="104"/>
      <c r="H274" s="10"/>
      <c r="I274" s="10"/>
      <c r="J274" s="10"/>
      <c r="K274" s="106"/>
      <c r="L274" s="10"/>
      <c r="M274" s="10"/>
      <c r="N274" s="10"/>
      <c r="O274" s="10"/>
      <c r="P274" s="103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4"/>
      <c r="G275" s="104"/>
      <c r="H275" s="10"/>
      <c r="I275" s="10"/>
      <c r="J275" s="10"/>
      <c r="K275" s="106"/>
      <c r="L275" s="10"/>
      <c r="M275" s="10"/>
      <c r="N275" s="10"/>
      <c r="O275" s="10"/>
      <c r="P275" s="103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4"/>
      <c r="G276" s="104"/>
      <c r="H276" s="10"/>
      <c r="I276" s="10"/>
      <c r="J276" s="10"/>
      <c r="K276" s="106"/>
      <c r="L276" s="10"/>
      <c r="M276" s="10"/>
      <c r="N276" s="10"/>
      <c r="O276" s="10"/>
      <c r="P276" s="103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4"/>
      <c r="G277" s="104"/>
      <c r="H277" s="10"/>
      <c r="I277" s="10"/>
      <c r="J277" s="10"/>
      <c r="K277" s="106"/>
      <c r="L277" s="10"/>
      <c r="M277" s="10"/>
      <c r="N277" s="10"/>
      <c r="O277" s="10"/>
      <c r="P277" s="103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4"/>
      <c r="G278" s="104"/>
      <c r="H278" s="10"/>
      <c r="I278" s="10"/>
      <c r="J278" s="10"/>
      <c r="K278" s="106"/>
      <c r="L278" s="10"/>
      <c r="M278" s="10"/>
      <c r="N278" s="10"/>
      <c r="O278" s="10"/>
      <c r="P278" s="103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4"/>
      <c r="G279" s="104"/>
      <c r="H279" s="10"/>
      <c r="I279" s="10"/>
      <c r="J279" s="10"/>
      <c r="K279" s="106"/>
      <c r="L279" s="10"/>
      <c r="M279" s="10"/>
      <c r="N279" s="10"/>
      <c r="O279" s="10"/>
      <c r="P279" s="103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4"/>
      <c r="G280" s="104"/>
      <c r="H280" s="10"/>
      <c r="I280" s="10"/>
      <c r="J280" s="10"/>
      <c r="K280" s="106"/>
      <c r="L280" s="10"/>
      <c r="M280" s="10"/>
      <c r="N280" s="10"/>
      <c r="O280" s="10"/>
      <c r="P280" s="103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4"/>
      <c r="G281" s="104"/>
      <c r="H281" s="10"/>
      <c r="I281" s="10"/>
      <c r="J281" s="10"/>
      <c r="K281" s="106"/>
      <c r="L281" s="10"/>
      <c r="M281" s="10"/>
      <c r="N281" s="10"/>
      <c r="O281" s="10"/>
      <c r="P281" s="103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4"/>
      <c r="G282" s="104"/>
      <c r="H282" s="10"/>
      <c r="I282" s="10"/>
      <c r="J282" s="10"/>
      <c r="K282" s="106"/>
      <c r="L282" s="10"/>
      <c r="M282" s="10"/>
      <c r="N282" s="10"/>
      <c r="O282" s="10"/>
      <c r="P282" s="103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4"/>
      <c r="G283" s="104"/>
      <c r="H283" s="10"/>
      <c r="I283" s="10"/>
      <c r="J283" s="10"/>
      <c r="K283" s="106"/>
      <c r="L283" s="10"/>
      <c r="M283" s="10"/>
      <c r="N283" s="10"/>
      <c r="O283" s="10"/>
      <c r="P283" s="103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4"/>
      <c r="G284" s="104"/>
      <c r="H284" s="10"/>
      <c r="I284" s="10"/>
      <c r="J284" s="10"/>
      <c r="K284" s="106"/>
      <c r="L284" s="10"/>
      <c r="M284" s="10"/>
      <c r="N284" s="10"/>
      <c r="O284" s="10"/>
      <c r="P284" s="103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4"/>
      <c r="G285" s="104"/>
      <c r="H285" s="10"/>
      <c r="I285" s="10"/>
      <c r="J285" s="10"/>
      <c r="K285" s="106"/>
      <c r="L285" s="10"/>
      <c r="M285" s="10"/>
      <c r="N285" s="10"/>
      <c r="O285" s="10"/>
      <c r="P285" s="103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4"/>
      <c r="G286" s="104"/>
      <c r="H286" s="10"/>
      <c r="I286" s="10"/>
      <c r="J286" s="10"/>
      <c r="K286" s="106"/>
      <c r="L286" s="10"/>
      <c r="M286" s="10"/>
      <c r="N286" s="10"/>
      <c r="O286" s="10"/>
      <c r="P286" s="103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4"/>
      <c r="G287" s="104"/>
      <c r="H287" s="10"/>
      <c r="I287" s="10"/>
      <c r="J287" s="10"/>
      <c r="K287" s="106"/>
      <c r="L287" s="10"/>
      <c r="M287" s="10"/>
      <c r="N287" s="10"/>
      <c r="O287" s="10"/>
      <c r="P287" s="103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4"/>
      <c r="G288" s="104"/>
      <c r="H288" s="10"/>
      <c r="I288" s="10"/>
      <c r="J288" s="10"/>
      <c r="K288" s="106"/>
      <c r="L288" s="10"/>
      <c r="M288" s="10"/>
      <c r="N288" s="10"/>
      <c r="O288" s="10"/>
      <c r="P288" s="103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4"/>
      <c r="G289" s="104"/>
      <c r="H289" s="10"/>
      <c r="I289" s="10"/>
      <c r="J289" s="10"/>
      <c r="K289" s="106"/>
      <c r="L289" s="10"/>
      <c r="M289" s="10"/>
      <c r="N289" s="10"/>
      <c r="O289" s="10"/>
      <c r="P289" s="103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4"/>
      <c r="G290" s="104"/>
      <c r="H290" s="10"/>
      <c r="I290" s="10"/>
      <c r="J290" s="10"/>
      <c r="K290" s="106"/>
      <c r="L290" s="10"/>
      <c r="M290" s="10"/>
      <c r="N290" s="10"/>
      <c r="O290" s="10"/>
      <c r="P290" s="103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4"/>
      <c r="G291" s="104"/>
      <c r="H291" s="10"/>
      <c r="I291" s="10"/>
      <c r="J291" s="10"/>
      <c r="K291" s="106"/>
      <c r="L291" s="10"/>
      <c r="M291" s="10"/>
      <c r="N291" s="10"/>
      <c r="O291" s="10"/>
      <c r="P291" s="103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4"/>
      <c r="G292" s="104"/>
      <c r="H292" s="10"/>
      <c r="I292" s="10"/>
      <c r="J292" s="10"/>
      <c r="K292" s="106"/>
      <c r="L292" s="10"/>
      <c r="M292" s="10"/>
      <c r="N292" s="10"/>
      <c r="O292" s="10"/>
      <c r="P292" s="103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4"/>
      <c r="G293" s="104"/>
      <c r="H293" s="10"/>
      <c r="I293" s="10"/>
      <c r="J293" s="10"/>
      <c r="K293" s="106"/>
      <c r="L293" s="10"/>
      <c r="M293" s="10"/>
      <c r="N293" s="10"/>
      <c r="O293" s="10"/>
      <c r="P293" s="103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4"/>
      <c r="G294" s="104"/>
      <c r="H294" s="10"/>
      <c r="I294" s="10"/>
      <c r="J294" s="10"/>
      <c r="K294" s="106"/>
      <c r="L294" s="10"/>
      <c r="M294" s="10"/>
      <c r="N294" s="10"/>
      <c r="O294" s="10"/>
      <c r="P294" s="103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4"/>
      <c r="G295" s="104"/>
      <c r="H295" s="10"/>
      <c r="I295" s="10"/>
      <c r="J295" s="10"/>
      <c r="K295" s="106"/>
      <c r="L295" s="10"/>
      <c r="M295" s="10"/>
      <c r="N295" s="10"/>
      <c r="O295" s="10"/>
      <c r="P295" s="103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4"/>
      <c r="G296" s="104"/>
      <c r="H296" s="10"/>
      <c r="I296" s="10"/>
      <c r="J296" s="10"/>
      <c r="K296" s="106"/>
      <c r="L296" s="10"/>
      <c r="M296" s="10"/>
      <c r="N296" s="10"/>
      <c r="O296" s="10"/>
      <c r="P296" s="103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4"/>
      <c r="G297" s="104"/>
      <c r="H297" s="10"/>
      <c r="I297" s="10"/>
      <c r="J297" s="10"/>
      <c r="K297" s="106"/>
      <c r="L297" s="10"/>
      <c r="M297" s="10"/>
      <c r="N297" s="10"/>
      <c r="O297" s="10"/>
      <c r="P297" s="103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4"/>
      <c r="G298" s="104"/>
      <c r="H298" s="10"/>
      <c r="I298" s="10"/>
      <c r="J298" s="10"/>
      <c r="K298" s="106"/>
      <c r="L298" s="10"/>
      <c r="M298" s="10"/>
      <c r="N298" s="10"/>
      <c r="O298" s="10"/>
      <c r="P298" s="103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4"/>
      <c r="G299" s="104"/>
      <c r="H299" s="10"/>
      <c r="I299" s="10"/>
      <c r="J299" s="10"/>
      <c r="K299" s="106"/>
      <c r="L299" s="10"/>
      <c r="M299" s="10"/>
      <c r="N299" s="10"/>
      <c r="O299" s="10"/>
      <c r="P299" s="103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4"/>
      <c r="G300" s="104"/>
      <c r="H300" s="10"/>
      <c r="I300" s="10"/>
      <c r="J300" s="10"/>
      <c r="K300" s="106"/>
      <c r="L300" s="10"/>
      <c r="M300" s="10"/>
      <c r="N300" s="10"/>
      <c r="O300" s="10"/>
      <c r="P300" s="103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4"/>
      <c r="G301" s="104"/>
      <c r="H301" s="10"/>
      <c r="I301" s="10"/>
      <c r="J301" s="10"/>
      <c r="K301" s="106"/>
      <c r="L301" s="10"/>
      <c r="M301" s="10"/>
      <c r="N301" s="10"/>
      <c r="O301" s="10"/>
      <c r="P301" s="103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4"/>
      <c r="G302" s="104"/>
      <c r="H302" s="10"/>
      <c r="I302" s="10"/>
      <c r="J302" s="10"/>
      <c r="K302" s="106"/>
      <c r="L302" s="10"/>
      <c r="M302" s="10"/>
      <c r="N302" s="10"/>
      <c r="O302" s="10"/>
      <c r="P302" s="103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4"/>
      <c r="G303" s="104"/>
      <c r="H303" s="10"/>
      <c r="I303" s="10"/>
      <c r="J303" s="10"/>
      <c r="K303" s="106"/>
      <c r="L303" s="10"/>
      <c r="M303" s="10"/>
      <c r="N303" s="10"/>
      <c r="O303" s="10"/>
      <c r="P303" s="103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4"/>
      <c r="G304" s="104"/>
      <c r="H304" s="10"/>
      <c r="I304" s="10"/>
      <c r="J304" s="10"/>
      <c r="K304" s="106"/>
      <c r="L304" s="10"/>
      <c r="M304" s="10"/>
      <c r="N304" s="10"/>
      <c r="O304" s="10"/>
      <c r="P304" s="103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4"/>
      <c r="G305" s="104"/>
      <c r="H305" s="10"/>
      <c r="I305" s="10"/>
      <c r="J305" s="10"/>
      <c r="K305" s="106"/>
      <c r="L305" s="10"/>
      <c r="M305" s="10"/>
      <c r="N305" s="10"/>
      <c r="O305" s="10"/>
      <c r="P305" s="103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4"/>
      <c r="G306" s="104"/>
      <c r="H306" s="10"/>
      <c r="I306" s="10"/>
      <c r="J306" s="10"/>
      <c r="K306" s="106"/>
      <c r="L306" s="10"/>
      <c r="M306" s="10"/>
      <c r="N306" s="10"/>
      <c r="O306" s="10"/>
      <c r="P306" s="103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4"/>
      <c r="G307" s="104"/>
      <c r="H307" s="10"/>
      <c r="I307" s="10"/>
      <c r="J307" s="10"/>
      <c r="K307" s="106"/>
      <c r="L307" s="10"/>
      <c r="M307" s="10"/>
      <c r="N307" s="10"/>
      <c r="O307" s="10"/>
      <c r="P307" s="103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4"/>
      <c r="G308" s="104"/>
      <c r="H308" s="10"/>
      <c r="I308" s="10"/>
      <c r="J308" s="10"/>
      <c r="K308" s="106"/>
      <c r="L308" s="10"/>
      <c r="M308" s="10"/>
      <c r="N308" s="10"/>
      <c r="O308" s="10"/>
      <c r="P308" s="103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4"/>
      <c r="G309" s="104"/>
      <c r="H309" s="10"/>
      <c r="I309" s="10"/>
      <c r="J309" s="10"/>
      <c r="K309" s="106"/>
      <c r="L309" s="10"/>
      <c r="M309" s="10"/>
      <c r="N309" s="10"/>
      <c r="O309" s="10"/>
      <c r="P309" s="103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4"/>
      <c r="G310" s="104"/>
      <c r="H310" s="10"/>
      <c r="I310" s="10"/>
      <c r="J310" s="10"/>
      <c r="K310" s="106"/>
      <c r="L310" s="10"/>
      <c r="M310" s="10"/>
      <c r="N310" s="10"/>
      <c r="O310" s="10"/>
      <c r="P310" s="103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4"/>
      <c r="G311" s="104"/>
      <c r="H311" s="10"/>
      <c r="I311" s="10"/>
      <c r="J311" s="10"/>
      <c r="K311" s="106"/>
      <c r="L311" s="10"/>
      <c r="M311" s="10"/>
      <c r="N311" s="10"/>
      <c r="O311" s="10"/>
      <c r="P311" s="103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4"/>
      <c r="G312" s="104"/>
      <c r="H312" s="10"/>
      <c r="I312" s="10"/>
      <c r="J312" s="10"/>
      <c r="K312" s="106"/>
      <c r="L312" s="10"/>
      <c r="M312" s="10"/>
      <c r="N312" s="10"/>
      <c r="O312" s="10"/>
      <c r="P312" s="103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4"/>
      <c r="G313" s="104"/>
      <c r="H313" s="10"/>
      <c r="I313" s="10"/>
      <c r="J313" s="10"/>
      <c r="K313" s="106"/>
      <c r="L313" s="10"/>
      <c r="M313" s="10"/>
      <c r="N313" s="10"/>
      <c r="O313" s="10"/>
      <c r="P313" s="103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4"/>
      <c r="G314" s="104"/>
      <c r="H314" s="10"/>
      <c r="I314" s="10"/>
      <c r="J314" s="10"/>
      <c r="K314" s="106"/>
      <c r="L314" s="10"/>
      <c r="M314" s="10"/>
      <c r="N314" s="10"/>
      <c r="O314" s="10"/>
      <c r="P314" s="103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4"/>
      <c r="G315" s="104"/>
      <c r="H315" s="10"/>
      <c r="I315" s="10"/>
      <c r="J315" s="10"/>
      <c r="K315" s="106"/>
      <c r="L315" s="10"/>
      <c r="M315" s="10"/>
      <c r="N315" s="10"/>
      <c r="O315" s="10"/>
      <c r="P315" s="103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4"/>
      <c r="G316" s="104"/>
      <c r="H316" s="10"/>
      <c r="I316" s="10"/>
      <c r="J316" s="10"/>
      <c r="K316" s="106"/>
      <c r="L316" s="10"/>
      <c r="M316" s="10"/>
      <c r="N316" s="10"/>
      <c r="O316" s="10"/>
      <c r="P316" s="103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4"/>
      <c r="G317" s="104"/>
      <c r="H317" s="10"/>
      <c r="I317" s="10"/>
      <c r="J317" s="10"/>
      <c r="K317" s="106"/>
      <c r="L317" s="10"/>
      <c r="M317" s="10"/>
      <c r="N317" s="10"/>
      <c r="O317" s="10"/>
      <c r="P317" s="103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4"/>
      <c r="G318" s="104"/>
      <c r="H318" s="10"/>
      <c r="I318" s="10"/>
      <c r="J318" s="10"/>
      <c r="K318" s="106"/>
      <c r="L318" s="10"/>
      <c r="M318" s="10"/>
      <c r="N318" s="10"/>
      <c r="O318" s="10"/>
      <c r="P318" s="103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4"/>
      <c r="G319" s="104"/>
      <c r="H319" s="10"/>
      <c r="I319" s="10"/>
      <c r="J319" s="10"/>
      <c r="K319" s="106"/>
      <c r="L319" s="10"/>
      <c r="M319" s="10"/>
      <c r="N319" s="10"/>
      <c r="O319" s="10"/>
      <c r="P319" s="103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4"/>
      <c r="G320" s="104"/>
      <c r="H320" s="10"/>
      <c r="I320" s="10"/>
      <c r="J320" s="10"/>
      <c r="K320" s="106"/>
      <c r="L320" s="10"/>
      <c r="M320" s="10"/>
      <c r="N320" s="10"/>
      <c r="O320" s="10"/>
      <c r="P320" s="103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4"/>
      <c r="G321" s="104"/>
      <c r="H321" s="10"/>
      <c r="I321" s="10"/>
      <c r="J321" s="10"/>
      <c r="K321" s="106"/>
      <c r="L321" s="10"/>
      <c r="M321" s="10"/>
      <c r="N321" s="10"/>
      <c r="O321" s="10"/>
      <c r="P321" s="103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4"/>
      <c r="G322" s="104"/>
      <c r="H322" s="10"/>
      <c r="I322" s="10"/>
      <c r="J322" s="10"/>
      <c r="K322" s="106"/>
      <c r="L322" s="10"/>
      <c r="M322" s="10"/>
      <c r="N322" s="10"/>
      <c r="O322" s="10"/>
      <c r="P322" s="103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4"/>
      <c r="G323" s="104"/>
      <c r="H323" s="10"/>
      <c r="I323" s="10"/>
      <c r="J323" s="10"/>
      <c r="K323" s="106"/>
      <c r="L323" s="10"/>
      <c r="M323" s="10"/>
      <c r="N323" s="10"/>
      <c r="O323" s="10"/>
      <c r="P323" s="103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4"/>
      <c r="G324" s="104"/>
      <c r="H324" s="10"/>
      <c r="I324" s="10"/>
      <c r="J324" s="10"/>
      <c r="K324" s="106"/>
      <c r="L324" s="10"/>
      <c r="M324" s="10"/>
      <c r="N324" s="10"/>
      <c r="O324" s="10"/>
      <c r="P324" s="103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4"/>
      <c r="G325" s="104"/>
      <c r="H325" s="10"/>
      <c r="I325" s="10"/>
      <c r="J325" s="10"/>
      <c r="K325" s="106"/>
      <c r="L325" s="10"/>
      <c r="M325" s="10"/>
      <c r="N325" s="10"/>
      <c r="O325" s="10"/>
      <c r="P325" s="103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4"/>
      <c r="G326" s="104"/>
      <c r="H326" s="10"/>
      <c r="I326" s="10"/>
      <c r="J326" s="10"/>
      <c r="K326" s="106"/>
      <c r="L326" s="10"/>
      <c r="M326" s="10"/>
      <c r="N326" s="10"/>
      <c r="O326" s="10"/>
      <c r="P326" s="103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4"/>
      <c r="G327" s="104"/>
      <c r="H327" s="10"/>
      <c r="I327" s="10"/>
      <c r="J327" s="10"/>
      <c r="K327" s="106"/>
      <c r="L327" s="10"/>
      <c r="M327" s="10"/>
      <c r="N327" s="10"/>
      <c r="O327" s="10"/>
      <c r="P327" s="103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4"/>
      <c r="G328" s="104"/>
      <c r="H328" s="10"/>
      <c r="I328" s="10"/>
      <c r="J328" s="10"/>
      <c r="K328" s="106"/>
      <c r="L328" s="10"/>
      <c r="M328" s="10"/>
      <c r="N328" s="10"/>
      <c r="O328" s="10"/>
      <c r="P328" s="103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4"/>
      <c r="G329" s="104"/>
      <c r="H329" s="10"/>
      <c r="I329" s="10"/>
      <c r="J329" s="10"/>
      <c r="K329" s="106"/>
      <c r="L329" s="10"/>
      <c r="M329" s="10"/>
      <c r="N329" s="10"/>
      <c r="O329" s="10"/>
      <c r="P329" s="103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4"/>
      <c r="G330" s="104"/>
      <c r="H330" s="10"/>
      <c r="I330" s="10"/>
      <c r="J330" s="10"/>
      <c r="K330" s="106"/>
      <c r="L330" s="10"/>
      <c r="M330" s="10"/>
      <c r="N330" s="10"/>
      <c r="O330" s="10"/>
      <c r="P330" s="103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4"/>
      <c r="G331" s="104"/>
      <c r="H331" s="10"/>
      <c r="I331" s="10"/>
      <c r="J331" s="10"/>
      <c r="K331" s="106"/>
      <c r="L331" s="10"/>
      <c r="M331" s="10"/>
      <c r="N331" s="10"/>
      <c r="O331" s="10"/>
      <c r="P331" s="103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4"/>
      <c r="G332" s="104"/>
      <c r="H332" s="10"/>
      <c r="I332" s="10"/>
      <c r="J332" s="10"/>
      <c r="K332" s="106"/>
      <c r="L332" s="10"/>
      <c r="M332" s="10"/>
      <c r="N332" s="10"/>
      <c r="O332" s="10"/>
      <c r="P332" s="103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4"/>
      <c r="G333" s="104"/>
      <c r="H333" s="10"/>
      <c r="I333" s="10"/>
      <c r="J333" s="10"/>
      <c r="K333" s="106"/>
      <c r="L333" s="10"/>
      <c r="M333" s="10"/>
      <c r="N333" s="10"/>
      <c r="O333" s="10"/>
      <c r="P333" s="103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4"/>
      <c r="G334" s="104"/>
      <c r="H334" s="10"/>
      <c r="I334" s="10"/>
      <c r="J334" s="10"/>
      <c r="K334" s="106"/>
      <c r="L334" s="10"/>
      <c r="M334" s="10"/>
      <c r="N334" s="10"/>
      <c r="O334" s="10"/>
      <c r="P334" s="103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4"/>
      <c r="G335" s="104"/>
      <c r="H335" s="10"/>
      <c r="I335" s="10"/>
      <c r="J335" s="10"/>
      <c r="K335" s="106"/>
      <c r="L335" s="10"/>
      <c r="M335" s="10"/>
      <c r="N335" s="10"/>
      <c r="O335" s="10"/>
      <c r="P335" s="103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4"/>
      <c r="G336" s="104"/>
      <c r="H336" s="10"/>
      <c r="I336" s="10"/>
      <c r="J336" s="10"/>
      <c r="K336" s="106"/>
      <c r="L336" s="10"/>
      <c r="M336" s="10"/>
      <c r="N336" s="10"/>
      <c r="O336" s="10"/>
      <c r="P336" s="103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4"/>
      <c r="G337" s="104"/>
      <c r="H337" s="10"/>
      <c r="I337" s="10"/>
      <c r="J337" s="10"/>
      <c r="K337" s="106"/>
      <c r="L337" s="10"/>
      <c r="M337" s="10"/>
      <c r="N337" s="10"/>
      <c r="O337" s="10"/>
      <c r="P337" s="103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4"/>
      <c r="G338" s="104"/>
      <c r="H338" s="10"/>
      <c r="I338" s="10"/>
      <c r="J338" s="10"/>
      <c r="K338" s="106"/>
      <c r="L338" s="10"/>
      <c r="M338" s="10"/>
      <c r="N338" s="10"/>
      <c r="O338" s="10"/>
      <c r="P338" s="103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4"/>
      <c r="G339" s="104"/>
      <c r="H339" s="10"/>
      <c r="I339" s="10"/>
      <c r="J339" s="10"/>
      <c r="K339" s="106"/>
      <c r="L339" s="10"/>
      <c r="M339" s="10"/>
      <c r="N339" s="10"/>
      <c r="O339" s="10"/>
      <c r="P339" s="103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4"/>
      <c r="G340" s="104"/>
      <c r="H340" s="10"/>
      <c r="I340" s="10"/>
      <c r="J340" s="10"/>
      <c r="K340" s="106"/>
      <c r="L340" s="10"/>
      <c r="M340" s="10"/>
      <c r="N340" s="10"/>
      <c r="O340" s="10"/>
      <c r="P340" s="103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4"/>
      <c r="G341" s="104"/>
      <c r="H341" s="10"/>
      <c r="I341" s="10"/>
      <c r="J341" s="10"/>
      <c r="K341" s="106"/>
      <c r="L341" s="10"/>
      <c r="M341" s="10"/>
      <c r="N341" s="10"/>
      <c r="O341" s="10"/>
      <c r="P341" s="103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4"/>
      <c r="G342" s="104"/>
      <c r="H342" s="10"/>
      <c r="I342" s="10"/>
      <c r="J342" s="10"/>
      <c r="K342" s="106"/>
      <c r="L342" s="10"/>
      <c r="M342" s="10"/>
      <c r="N342" s="10"/>
      <c r="O342" s="10"/>
      <c r="P342" s="103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4"/>
      <c r="G343" s="104"/>
      <c r="H343" s="10"/>
      <c r="I343" s="10"/>
      <c r="J343" s="10"/>
      <c r="K343" s="106"/>
      <c r="L343" s="10"/>
      <c r="M343" s="10"/>
      <c r="N343" s="10"/>
      <c r="O343" s="10"/>
      <c r="P343" s="103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4"/>
      <c r="G344" s="104"/>
      <c r="H344" s="10"/>
      <c r="I344" s="10"/>
      <c r="J344" s="10"/>
      <c r="K344" s="106"/>
      <c r="L344" s="10"/>
      <c r="M344" s="10"/>
      <c r="N344" s="10"/>
      <c r="O344" s="10"/>
      <c r="P344" s="103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4"/>
      <c r="G345" s="104"/>
      <c r="H345" s="10"/>
      <c r="I345" s="10"/>
      <c r="J345" s="10"/>
      <c r="K345" s="106"/>
      <c r="L345" s="10"/>
      <c r="M345" s="10"/>
      <c r="N345" s="10"/>
      <c r="O345" s="10"/>
      <c r="P345" s="103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4"/>
      <c r="G346" s="104"/>
      <c r="H346" s="10"/>
      <c r="I346" s="10"/>
      <c r="J346" s="10"/>
      <c r="K346" s="106"/>
      <c r="L346" s="10"/>
      <c r="M346" s="10"/>
      <c r="N346" s="10"/>
      <c r="O346" s="10"/>
      <c r="P346" s="103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4"/>
      <c r="G347" s="104"/>
      <c r="H347" s="10"/>
      <c r="I347" s="10"/>
      <c r="J347" s="10"/>
      <c r="K347" s="106"/>
      <c r="L347" s="10"/>
      <c r="M347" s="10"/>
      <c r="N347" s="10"/>
      <c r="O347" s="10"/>
      <c r="P347" s="103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04"/>
      <c r="G348" s="104"/>
      <c r="H348" s="10"/>
      <c r="I348" s="10"/>
      <c r="J348" s="10"/>
      <c r="K348" s="106"/>
      <c r="L348" s="10"/>
      <c r="M348" s="10"/>
      <c r="N348" s="10"/>
      <c r="O348" s="10"/>
      <c r="P348" s="103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104"/>
      <c r="G349" s="104"/>
      <c r="H349" s="10"/>
      <c r="I349" s="10"/>
      <c r="J349" s="10"/>
      <c r="K349" s="106"/>
      <c r="L349" s="10"/>
      <c r="M349" s="10"/>
      <c r="N349" s="10"/>
      <c r="O349" s="10"/>
      <c r="P349" s="103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104"/>
      <c r="G350" s="104"/>
      <c r="H350" s="10"/>
      <c r="I350" s="10"/>
      <c r="J350" s="10"/>
      <c r="K350" s="106"/>
      <c r="L350" s="10"/>
      <c r="M350" s="10"/>
      <c r="N350" s="10"/>
      <c r="O350" s="10"/>
      <c r="P350" s="103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104"/>
      <c r="G351" s="104"/>
      <c r="H351" s="10"/>
      <c r="I351" s="10"/>
      <c r="J351" s="10"/>
      <c r="K351" s="106"/>
      <c r="L351" s="10"/>
      <c r="M351" s="10"/>
      <c r="N351" s="10"/>
      <c r="O351" s="10"/>
      <c r="P351" s="103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104"/>
      <c r="G352" s="104"/>
      <c r="H352" s="10"/>
      <c r="I352" s="10"/>
      <c r="J352" s="10"/>
      <c r="K352" s="106"/>
      <c r="L352" s="10"/>
      <c r="M352" s="10"/>
      <c r="N352" s="10"/>
      <c r="O352" s="10"/>
      <c r="P352" s="103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104"/>
      <c r="G353" s="104"/>
      <c r="H353" s="10"/>
      <c r="I353" s="10"/>
      <c r="J353" s="10"/>
      <c r="K353" s="106"/>
      <c r="L353" s="10"/>
      <c r="M353" s="10"/>
      <c r="N353" s="10"/>
      <c r="O353" s="10"/>
      <c r="P353" s="103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104"/>
      <c r="G354" s="104"/>
      <c r="H354" s="10"/>
      <c r="I354" s="10"/>
      <c r="J354" s="10"/>
      <c r="K354" s="106"/>
      <c r="L354" s="10"/>
      <c r="M354" s="10"/>
      <c r="N354" s="10"/>
      <c r="O354" s="10"/>
      <c r="P354" s="103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104"/>
      <c r="G355" s="104"/>
      <c r="H355" s="10"/>
      <c r="I355" s="10"/>
      <c r="J355" s="10"/>
      <c r="K355" s="106"/>
      <c r="L355" s="10"/>
      <c r="M355" s="10"/>
      <c r="N355" s="10"/>
      <c r="O355" s="10"/>
      <c r="P355" s="103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104"/>
      <c r="G356" s="104"/>
      <c r="H356" s="10"/>
      <c r="I356" s="10"/>
      <c r="J356" s="10"/>
      <c r="K356" s="106"/>
      <c r="L356" s="10"/>
      <c r="M356" s="10"/>
      <c r="N356" s="10"/>
      <c r="O356" s="10"/>
      <c r="P356" s="103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104"/>
      <c r="G357" s="104"/>
      <c r="H357" s="10"/>
      <c r="I357" s="10"/>
      <c r="J357" s="10"/>
      <c r="K357" s="106"/>
      <c r="L357" s="10"/>
      <c r="M357" s="10"/>
      <c r="N357" s="10"/>
      <c r="O357" s="10"/>
      <c r="P357" s="103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104"/>
      <c r="G358" s="104"/>
      <c r="H358" s="10"/>
      <c r="I358" s="10"/>
      <c r="J358" s="10"/>
      <c r="K358" s="106"/>
      <c r="L358" s="10"/>
      <c r="M358" s="10"/>
      <c r="N358" s="10"/>
      <c r="O358" s="10"/>
      <c r="P358" s="103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104"/>
      <c r="G359" s="104"/>
      <c r="H359" s="10"/>
      <c r="I359" s="10"/>
      <c r="J359" s="10"/>
      <c r="K359" s="106"/>
      <c r="L359" s="10"/>
      <c r="M359" s="10"/>
      <c r="N359" s="10"/>
      <c r="O359" s="10"/>
      <c r="P359" s="103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104"/>
      <c r="G360" s="104"/>
      <c r="H360" s="10"/>
      <c r="I360" s="10"/>
      <c r="J360" s="10"/>
      <c r="K360" s="106"/>
      <c r="L360" s="10"/>
      <c r="M360" s="10"/>
      <c r="N360" s="10"/>
      <c r="O360" s="10"/>
      <c r="P360" s="103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104"/>
      <c r="G361" s="104"/>
      <c r="H361" s="10"/>
      <c r="I361" s="10"/>
      <c r="J361" s="10"/>
      <c r="K361" s="106"/>
      <c r="L361" s="10"/>
      <c r="M361" s="10"/>
      <c r="N361" s="10"/>
      <c r="O361" s="10"/>
      <c r="P361" s="103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104"/>
      <c r="G362" s="104"/>
      <c r="H362" s="10"/>
      <c r="I362" s="10"/>
      <c r="J362" s="10"/>
      <c r="K362" s="106"/>
      <c r="L362" s="10"/>
      <c r="M362" s="10"/>
      <c r="N362" s="10"/>
      <c r="O362" s="10"/>
      <c r="P362" s="103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104"/>
      <c r="G363" s="104"/>
      <c r="H363" s="10"/>
      <c r="I363" s="10"/>
      <c r="J363" s="10"/>
      <c r="K363" s="106"/>
      <c r="L363" s="10"/>
      <c r="M363" s="10"/>
      <c r="N363" s="10"/>
      <c r="O363" s="10"/>
      <c r="P363" s="103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104"/>
      <c r="G364" s="104"/>
      <c r="H364" s="10"/>
      <c r="I364" s="10"/>
      <c r="J364" s="10"/>
      <c r="K364" s="106"/>
      <c r="L364" s="10"/>
      <c r="M364" s="10"/>
      <c r="N364" s="10"/>
      <c r="O364" s="10"/>
      <c r="P364" s="103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</sheetData>
  <autoFilter ref="A5:GN176"/>
  <mergeCells count="29"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  <mergeCell ref="E175:F175"/>
    <mergeCell ref="S3:S4"/>
    <mergeCell ref="T3:T4"/>
    <mergeCell ref="U3:U4"/>
    <mergeCell ref="V3:V4"/>
    <mergeCell ref="A171:E171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</mergeCells>
  <pageMargins left="0.6692913385826772" right="0.51181102362204722" top="0.74803149606299213" bottom="0.47244094488188981" header="0" footer="0"/>
  <pageSetup paperSize="9" scale="40" fitToHeight="7" orientation="landscape" r:id="rId1"/>
  <headerFooter alignWithMargins="0"/>
  <rowBreaks count="5" manualBreakCount="5">
    <brk id="53" max="22" man="1"/>
    <brk id="85" max="22" man="1"/>
    <brk id="150" max="22" man="1"/>
    <brk id="164" max="22" man="1"/>
    <brk id="175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2023-09-11T09:12:03Z</cp:lastPrinted>
  <dcterms:created xsi:type="dcterms:W3CDTF">2004-10-20T06:45:28Z</dcterms:created>
  <dcterms:modified xsi:type="dcterms:W3CDTF">2023-09-11T09:12:17Z</dcterms:modified>
</cp:coreProperties>
</file>